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30" tabRatio="601" firstSheet="1" activeTab="1"/>
  </bookViews>
  <sheets>
    <sheet name="ИП_СР_2023" sheetId="7" state="hidden" r:id="rId1"/>
    <sheet name="ФОРМА" sheetId="14" r:id="rId2"/>
    <sheet name="О.ГОРЯЧО" sheetId="15" state="hidden" r:id="rId3"/>
    <sheet name="Нетип.дача" sheetId="16" state="hidden" r:id="rId4"/>
    <sheet name="В отрыв" sheetId="17" state="hidden" r:id="rId5"/>
    <sheet name="МЦ в У-Я" sheetId="18" state="hidden" r:id="rId6"/>
    <sheet name="Ф.aRена" sheetId="19" state="hidden" r:id="rId7"/>
    <sheet name="Дост.Спорт" sheetId="20" state="hidden" r:id="rId8"/>
    <sheet name="Лям.берега" sheetId="21" state="hidden" r:id="rId9"/>
    <sheet name="СМОТРИ" sheetId="23" state="hidden" r:id="rId10"/>
    <sheet name="АРХ" sheetId="25" state="hidden" r:id="rId11"/>
    <sheet name="Мы в эф" sheetId="24" state="hidden" r:id="rId12"/>
    <sheet name="Лист8" sheetId="22" state="hidden" r:id="rId13"/>
  </sheets>
  <externalReferences>
    <externalReference r:id="rId14"/>
  </externalReferences>
  <definedNames>
    <definedName name="_xlnm.Print_Area" localSheetId="1">ФОРМА!$A$1:$P$15</definedName>
  </definedName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4"/>
  <c r="J6" l="1"/>
  <c r="I6"/>
  <c r="G6"/>
  <c r="F6"/>
  <c r="E7"/>
  <c r="H7" l="1"/>
  <c r="G12" i="20" l="1"/>
  <c r="F12"/>
  <c r="K14" i="25" l="1"/>
  <c r="H14"/>
  <c r="G14"/>
  <c r="H13"/>
  <c r="H12"/>
  <c r="H11"/>
  <c r="H10"/>
  <c r="H4"/>
  <c r="K5" i="23" l="1"/>
  <c r="H5"/>
  <c r="G5"/>
  <c r="H4"/>
  <c r="F17" i="21" l="1"/>
  <c r="K43"/>
  <c r="G43"/>
  <c r="K34" i="20"/>
  <c r="H34"/>
  <c r="G34"/>
  <c r="K13" i="19"/>
  <c r="H7"/>
  <c r="H6"/>
  <c r="H5"/>
  <c r="H4"/>
  <c r="C34" i="24"/>
  <c r="C33" s="1"/>
  <c r="D29"/>
  <c r="F21"/>
  <c r="F20"/>
  <c r="F19"/>
  <c r="F18"/>
  <c r="F17"/>
  <c r="F16"/>
  <c r="F15"/>
  <c r="F14"/>
  <c r="F13"/>
  <c r="F12"/>
  <c r="F11"/>
  <c r="F10"/>
  <c r="F9"/>
  <c r="F22" s="1"/>
  <c r="F8"/>
  <c r="F7"/>
  <c r="F6"/>
  <c r="F5"/>
  <c r="F4"/>
  <c r="G13" i="19" l="1"/>
  <c r="H13"/>
  <c r="D38" i="24"/>
  <c r="D36"/>
  <c r="D37"/>
  <c r="D34" l="1"/>
  <c r="D24" i="25" l="1"/>
  <c r="F14"/>
  <c r="C31" l="1"/>
  <c r="C30"/>
  <c r="D31" l="1"/>
  <c r="D37"/>
  <c r="C33"/>
  <c r="D36"/>
  <c r="D33" l="1"/>
  <c r="C35"/>
  <c r="D35" s="1"/>
  <c r="D15" i="23"/>
  <c r="F5"/>
  <c r="C22" l="1"/>
  <c r="C21"/>
  <c r="C24" l="1"/>
  <c r="D22"/>
  <c r="D27"/>
  <c r="D28"/>
  <c r="D24" l="1"/>
  <c r="C26"/>
  <c r="D26" s="1"/>
  <c r="D52" i="21" l="1"/>
  <c r="D53" s="1"/>
  <c r="F42"/>
  <c r="H42" s="1"/>
  <c r="F41"/>
  <c r="H41" s="1"/>
  <c r="F35"/>
  <c r="F34"/>
  <c r="F33"/>
  <c r="F32"/>
  <c r="F31"/>
  <c r="F30"/>
  <c r="F29"/>
  <c r="H29" s="1"/>
  <c r="F28"/>
  <c r="H28" s="1"/>
  <c r="F27"/>
  <c r="H27" s="1"/>
  <c r="F40"/>
  <c r="H40" s="1"/>
  <c r="F39"/>
  <c r="H39" s="1"/>
  <c r="F38"/>
  <c r="H38" s="1"/>
  <c r="F37"/>
  <c r="H37" s="1"/>
  <c r="F36"/>
  <c r="H36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H17"/>
  <c r="F16"/>
  <c r="H16" s="1"/>
  <c r="F15"/>
  <c r="H15" s="1"/>
  <c r="F14"/>
  <c r="H14" s="1"/>
  <c r="F13"/>
  <c r="H13" s="1"/>
  <c r="F12"/>
  <c r="H12" s="1"/>
  <c r="F11"/>
  <c r="H11" s="1"/>
  <c r="F9"/>
  <c r="F7"/>
  <c r="F10"/>
  <c r="H10" s="1"/>
  <c r="F8"/>
  <c r="F6"/>
  <c r="F5"/>
  <c r="H5" s="1"/>
  <c r="F4"/>
  <c r="H4" s="1"/>
  <c r="H6" l="1"/>
  <c r="H8"/>
  <c r="F43"/>
  <c r="C60" s="1"/>
  <c r="H43" l="1"/>
  <c r="C59"/>
  <c r="C62"/>
  <c r="C67" s="1"/>
  <c r="D67" s="1"/>
  <c r="D60"/>
  <c r="D66"/>
  <c r="D65"/>
  <c r="C64" l="1"/>
  <c r="D64" s="1"/>
  <c r="D62"/>
  <c r="D44" i="20" l="1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1"/>
  <c r="F10"/>
  <c r="F9"/>
  <c r="F8"/>
  <c r="F7"/>
  <c r="F6"/>
  <c r="F5"/>
  <c r="F4"/>
  <c r="F34" l="1"/>
  <c r="C51" s="1"/>
  <c r="C50" l="1"/>
  <c r="C53"/>
  <c r="D51"/>
  <c r="D56"/>
  <c r="C58"/>
  <c r="D58" s="1"/>
  <c r="D57"/>
  <c r="C55" l="1"/>
  <c r="D55" s="1"/>
  <c r="D53"/>
  <c r="D23" i="19" l="1"/>
  <c r="D24" s="1"/>
  <c r="F12"/>
  <c r="F11"/>
  <c r="F10"/>
  <c r="F9"/>
  <c r="F8"/>
  <c r="F7"/>
  <c r="F6"/>
  <c r="F5"/>
  <c r="F4"/>
  <c r="F13" s="1"/>
  <c r="C30" s="1"/>
  <c r="D36" l="1"/>
  <c r="D35"/>
  <c r="C32"/>
  <c r="D30"/>
  <c r="C29"/>
  <c r="C34" l="1"/>
  <c r="D34" s="1"/>
  <c r="D32"/>
  <c r="C37"/>
  <c r="D37" s="1"/>
  <c r="E114" i="18" l="1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1"/>
  <c r="G40"/>
  <c r="G39"/>
  <c r="G38"/>
  <c r="G37"/>
  <c r="G36"/>
  <c r="G35"/>
  <c r="G34"/>
  <c r="G33"/>
  <c r="G3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G4"/>
  <c r="G103" s="1"/>
  <c r="B4"/>
  <c r="G3"/>
  <c r="D121" l="1"/>
  <c r="D120"/>
  <c r="E126" l="1"/>
  <c r="E127"/>
  <c r="D123"/>
  <c r="D128" s="1"/>
  <c r="E128" s="1"/>
  <c r="E121"/>
  <c r="D125" l="1"/>
  <c r="E125" s="1"/>
  <c r="E123"/>
  <c r="E40" i="17" l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G4"/>
  <c r="B4"/>
  <c r="G3"/>
  <c r="G30" s="1"/>
  <c r="D47" l="1"/>
  <c r="D46"/>
  <c r="E53" l="1"/>
  <c r="E52"/>
  <c r="D49"/>
  <c r="E47"/>
  <c r="D51" l="1"/>
  <c r="E51" s="1"/>
  <c r="E49"/>
  <c r="D54"/>
  <c r="E54" s="1"/>
  <c r="D24" i="15" l="1"/>
  <c r="F13"/>
  <c r="C30" s="1"/>
  <c r="F7"/>
  <c r="A4"/>
  <c r="A5" s="1"/>
  <c r="A6" s="1"/>
  <c r="A7" s="1"/>
  <c r="A8" s="1"/>
  <c r="A9" s="1"/>
  <c r="A10" s="1"/>
  <c r="A11" s="1"/>
  <c r="A12" s="1"/>
  <c r="C31" l="1"/>
  <c r="D37" l="1"/>
  <c r="C33"/>
  <c r="D39"/>
  <c r="D38"/>
  <c r="D36"/>
  <c r="D31"/>
  <c r="D33" l="1"/>
  <c r="C35"/>
  <c r="D35" s="1"/>
  <c r="C40"/>
  <c r="D40" s="1"/>
  <c r="E23" i="16" l="1"/>
  <c r="E22"/>
  <c r="E26" s="1"/>
  <c r="D22"/>
  <c r="G14"/>
  <c r="F14"/>
  <c r="E14"/>
  <c r="D14"/>
  <c r="C14"/>
  <c r="G13"/>
  <c r="F13"/>
  <c r="E13"/>
  <c r="D13"/>
  <c r="G12"/>
  <c r="F12"/>
  <c r="E12"/>
  <c r="D12"/>
  <c r="C12"/>
  <c r="G11"/>
  <c r="F11"/>
  <c r="E11"/>
  <c r="D11"/>
  <c r="G10"/>
  <c r="F10"/>
  <c r="E10"/>
  <c r="D10"/>
  <c r="C10"/>
  <c r="G9"/>
  <c r="F9"/>
  <c r="E9"/>
  <c r="D9"/>
  <c r="G8"/>
  <c r="F8"/>
  <c r="E8"/>
  <c r="D8"/>
  <c r="G7"/>
  <c r="F7"/>
  <c r="E7"/>
  <c r="D7"/>
  <c r="C7"/>
  <c r="G6"/>
  <c r="F6"/>
  <c r="D6"/>
  <c r="C6"/>
  <c r="G5"/>
  <c r="F5"/>
  <c r="E5"/>
  <c r="D5"/>
  <c r="C5"/>
  <c r="G4"/>
  <c r="F4"/>
  <c r="E4"/>
  <c r="D4"/>
  <c r="C4"/>
  <c r="B4"/>
  <c r="B5" s="1"/>
  <c r="B6" s="1"/>
  <c r="B7" s="1"/>
  <c r="B8" s="1"/>
  <c r="B9" s="1"/>
  <c r="B10" s="1"/>
  <c r="B11" s="1"/>
  <c r="B12" s="1"/>
  <c r="B13" s="1"/>
  <c r="B14" s="1"/>
  <c r="G3"/>
  <c r="F3"/>
  <c r="E3"/>
  <c r="D3"/>
  <c r="C3"/>
  <c r="G15" l="1"/>
  <c r="D33" s="1"/>
  <c r="D32" l="1"/>
  <c r="E39"/>
  <c r="E38"/>
  <c r="D35"/>
  <c r="D40" s="1"/>
  <c r="E40" s="1"/>
  <c r="E33"/>
  <c r="D37" l="1"/>
  <c r="E37" s="1"/>
  <c r="E35"/>
  <c r="E3" i="7" l="1"/>
  <c r="E14"/>
  <c r="E15"/>
  <c r="D15"/>
  <c r="H6" i="14" l="1"/>
  <c r="C13" i="7"/>
  <c r="C12"/>
  <c r="C15" s="1"/>
  <c r="E11" l="1"/>
  <c r="D11"/>
  <c r="C10"/>
  <c r="F10" s="1"/>
  <c r="C9"/>
  <c r="F9" s="1"/>
  <c r="D3" l="1"/>
  <c r="G9"/>
  <c r="G10"/>
  <c r="G13" l="1"/>
  <c r="C8"/>
  <c r="G8" s="1"/>
  <c r="C7"/>
  <c r="G7" s="1"/>
  <c r="C6"/>
  <c r="G6" s="1"/>
  <c r="C5"/>
  <c r="G5" s="1"/>
  <c r="A5"/>
  <c r="A6" s="1"/>
  <c r="A7" s="1"/>
  <c r="A8" s="1"/>
  <c r="C4"/>
  <c r="A9" l="1"/>
  <c r="A10" s="1"/>
  <c r="F13"/>
  <c r="G4"/>
  <c r="C11"/>
  <c r="C3" s="1"/>
  <c r="F12"/>
  <c r="G12"/>
  <c r="F4"/>
  <c r="F7"/>
  <c r="F5"/>
  <c r="F8"/>
  <c r="F6"/>
</calcChain>
</file>

<file path=xl/sharedStrings.xml><?xml version="1.0" encoding="utf-8"?>
<sst xmlns="http://schemas.openxmlformats.org/spreadsheetml/2006/main" count="1053" uniqueCount="449">
  <si>
    <t>№ п/п</t>
  </si>
  <si>
    <t>Региональный конкурс</t>
  </si>
  <si>
    <t>Итого:</t>
  </si>
  <si>
    <t>Общая сумма инициативного проекта, руб.</t>
  </si>
  <si>
    <t>Средства ХМАО, руб.</t>
  </si>
  <si>
    <t>Софинанси-
рование за счёт местного бюджета, руб.</t>
  </si>
  <si>
    <t>Доля софинанси-
рования за счет средств ХМАО (без учета дополнительных средств местного бюджета), %</t>
  </si>
  <si>
    <t>Доля софинансирования за счет средств ХМАО (с учетом дополнительных средств местного бюджета), %</t>
  </si>
  <si>
    <t>Итого</t>
  </si>
  <si>
    <t>Краткое описание проекта</t>
  </si>
  <si>
    <t>ПЛАН</t>
  </si>
  <si>
    <t>ФАКТ</t>
  </si>
  <si>
    <t xml:space="preserve">Общая сумма инициативного проекта  </t>
  </si>
  <si>
    <t>Ожидаемый срок завершения реализации проекта</t>
  </si>
  <si>
    <t>Документы, подтверждающие нефинансовый вклад (договор, акт, иные документы)</t>
  </si>
  <si>
    <t>Исполнение на текущую дату</t>
  </si>
  <si>
    <t>Осторожно: ГОРЯЧО!</t>
  </si>
  <si>
    <t>Нетипичная дача</t>
  </si>
  <si>
    <t>Спортивно - экстремальный забег «В отрыв!»</t>
  </si>
  <si>
    <t>Молодежный центр в с.п. Ульт-Ягун</t>
  </si>
  <si>
    <t xml:space="preserve">Фиджитал аRена </t>
  </si>
  <si>
    <t>Доступный спорт</t>
  </si>
  <si>
    <t>Сибирская застава на «Ляминских берегах»</t>
  </si>
  <si>
    <t>Муниципальный конкурс</t>
  </si>
  <si>
    <t>Смотри! И точка.</t>
  </si>
  <si>
    <t>АРХ пространство в АРТ формате</t>
  </si>
  <si>
    <t>Инициативные проекты Сургутского района 2023 год</t>
  </si>
  <si>
    <t>Мы в эфире</t>
  </si>
  <si>
    <t xml:space="preserve">Расчёт и обоснование предполагаемой стоимости инициативного проекта
«Осторожно: ГОРЯЧО!» </t>
  </si>
  <si>
    <r>
      <t>Наименование товара, работы, услуги</t>
    </r>
    <r>
      <rPr>
        <b/>
        <sz val="10"/>
        <color rgb="FFFF0000"/>
        <rFont val="Times New Roman"/>
        <family val="1"/>
        <charset val="204"/>
      </rPr>
      <t>*</t>
    </r>
  </si>
  <si>
    <r>
      <t xml:space="preserve">Количество
</t>
    </r>
    <r>
      <rPr>
        <b/>
        <sz val="9"/>
        <color rgb="FF000000"/>
        <rFont val="Times New Roman"/>
        <family val="1"/>
        <charset val="204"/>
      </rPr>
      <t>(приобретение не менее указанного количества)</t>
    </r>
  </si>
  <si>
    <t>Ед.изм.</t>
  </si>
  <si>
    <t>Стоимость за единицу, тыс.руб.</t>
  </si>
  <si>
    <t>Общая стоимость, тыс.руб.</t>
  </si>
  <si>
    <t>Примечание</t>
  </si>
  <si>
    <t>Кухонный гарнитур</t>
  </si>
  <si>
    <t>1.00</t>
  </si>
  <si>
    <t>Комплект</t>
  </si>
  <si>
    <t>коммерческое предложение ООО "Экспотех" №б/н, от 07.09.2022</t>
  </si>
  <si>
    <t>Кухонная мебель</t>
  </si>
  <si>
    <t>Кухонная утварь</t>
  </si>
  <si>
    <t>Бытовая техника</t>
  </si>
  <si>
    <t>Поварская спецодежда</t>
  </si>
  <si>
    <t>Ремонтные работы</t>
  </si>
  <si>
    <t>Услуга</t>
  </si>
  <si>
    <t>Строительные материалы</t>
  </si>
  <si>
    <t>Сантехнические материалы</t>
  </si>
  <si>
    <t>Сантехнические работы</t>
  </si>
  <si>
    <t>Оборудование для съемки программ</t>
  </si>
  <si>
    <t>Количество
(приобретение не менее указанного количества)</t>
  </si>
  <si>
    <t xml:space="preserve">Расчёт и обоснование предполагаемой стоимости инициативного проекта
«Нетипичная дача» </t>
  </si>
  <si>
    <r>
      <t>Наименование товара, работы, услуги</t>
    </r>
    <r>
      <rPr>
        <b/>
        <sz val="10"/>
        <color indexed="2"/>
        <rFont val="Times New Roman"/>
        <family val="1"/>
        <charset val="204"/>
      </rPr>
      <t>*</t>
    </r>
  </si>
  <si>
    <t>услуга</t>
  </si>
  <si>
    <t xml:space="preserve">Лежаки из дерева </t>
  </si>
  <si>
    <t>Лавка с установкой</t>
  </si>
  <si>
    <t xml:space="preserve">Скамья уличная </t>
  </si>
  <si>
    <t>Стул уличный</t>
  </si>
  <si>
    <r>
      <rPr>
        <b/>
        <sz val="10"/>
        <color indexed="2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>указанные товар/работа/услуга или эквивалент, аналог</t>
    </r>
  </si>
  <si>
    <t>Нефинансовый вклад:</t>
  </si>
  <si>
    <t>Описание работ</t>
  </si>
  <si>
    <t>Расчет</t>
  </si>
  <si>
    <t xml:space="preserve">Общая стоимость, тыс. руб. </t>
  </si>
  <si>
    <t>Население</t>
  </si>
  <si>
    <t>1.</t>
  </si>
  <si>
    <t>Проведение арт-пленэра</t>
  </si>
  <si>
    <t>ООО "Выставки и конференции" от 26.12.2022 №б/н</t>
  </si>
  <si>
    <t>2.</t>
  </si>
  <si>
    <t>Проведение субботника на территории Молодёжного центра</t>
  </si>
  <si>
    <t xml:space="preserve">Юридические лица </t>
  </si>
  <si>
    <t xml:space="preserve"> </t>
  </si>
  <si>
    <t>Установка мольбертов, качелей</t>
  </si>
  <si>
    <t xml:space="preserve">4 рабочих * 3 часа (1 час - 1 000 рублей) </t>
  </si>
  <si>
    <t>Общество с ограниченной ответственностью "ЭКСПОТЕХ" от 26.12.2022 №б/н</t>
  </si>
  <si>
    <t>Объем финансирования, в том числе по источникам</t>
  </si>
  <si>
    <t>СУММА, тыс.руб.</t>
  </si>
  <si>
    <t>% от стоимости проекта</t>
  </si>
  <si>
    <t>Общая стоимость проекта</t>
  </si>
  <si>
    <t>Общая стоимость проекта (за исключением нефинансового вклада)</t>
  </si>
  <si>
    <t>в т.ч.</t>
  </si>
  <si>
    <t>Софинансирование за счет средств Сургутского района</t>
  </si>
  <si>
    <t>средства бюджета 
Сургутского района</t>
  </si>
  <si>
    <t>инициативные платежи 
граждан</t>
  </si>
  <si>
    <t>инициативные платежи 
юридических лиц</t>
  </si>
  <si>
    <t>Софинансирование за счет средств автономного округа</t>
  </si>
  <si>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>указанные товар/работа/услуга или эквивалент, аналог</t>
    </r>
  </si>
  <si>
    <t>Видеосъемка кулинарного блога «Осторожно: ГОРЯЧО!»</t>
  </si>
  <si>
    <t xml:space="preserve">6 блогов * 9 000
(9 000 стоимость сьемки видео-блога) 
</t>
  </si>
  <si>
    <t>Общество с ограниченной ответственности «Либерти Групп» №б/н от 19.12.2022 г.</t>
  </si>
  <si>
    <t>Проведение мастер-классов по кулинарному мастерству коренных народов ханты и манси</t>
  </si>
  <si>
    <t xml:space="preserve">2 мастер-класса * 7 000
(7 000 стоимость мастер-класса) 
 </t>
  </si>
  <si>
    <t>Установка оборудования</t>
  </si>
  <si>
    <t xml:space="preserve">2 рабочих * 3 часа (1 час = 500 руб.) </t>
  </si>
  <si>
    <t>АО ОВЦ "Югорские контракты"
№449 от 07.09.2022</t>
  </si>
  <si>
    <t>средства бюджета Сургутского района</t>
  </si>
  <si>
    <t xml:space="preserve">средства МП </t>
  </si>
  <si>
    <t>запpапрашиваемая сумма средств, иным образом зарезервированных в бюджете района</t>
  </si>
  <si>
    <t>Расчёт и обоснование предполагаемой стоимости инициативного проекта
«Спортивно - экстремальный забег «В отрыв!»</t>
  </si>
  <si>
    <t>Мобильная сцена</t>
  </si>
  <si>
    <t>Шт.</t>
  </si>
  <si>
    <t>Коммерческое предложение ООО "Либерти групп" от 19.10.2022 б/н</t>
  </si>
  <si>
    <t>Шатер для регистрации</t>
  </si>
  <si>
    <t>Кабинки для переодевания</t>
  </si>
  <si>
    <t>Надувная полоса препятствий "Старт"</t>
  </si>
  <si>
    <t>Стена с углом 45 градусов (высота 3,5 м.)</t>
  </si>
  <si>
    <t>Лабиринт</t>
  </si>
  <si>
    <t>Сплошной барьер (длина 2 м, высота 2,5м)</t>
  </si>
  <si>
    <t>Конструкция "Подвесной мост"</t>
  </si>
  <si>
    <t>Рукоход на 10 колец (высота 3 м.)</t>
  </si>
  <si>
    <t>Душевые кабинки с баком водонагревателем (на 200 л.)</t>
  </si>
  <si>
    <t>Монорельс велосипед (высота 3 м, длина 4 м.)</t>
  </si>
  <si>
    <t>Надувной скалодром (высота 3-4 м.)</t>
  </si>
  <si>
    <t>Надувная конструкция "Старт и Финиш"</t>
  </si>
  <si>
    <t>Надувной рафт</t>
  </si>
  <si>
    <t>Надувные шары "Зорби"</t>
  </si>
  <si>
    <t>Надувной бассейн (глубина 122 см, длина 400 см, ширина 250 см.)</t>
  </si>
  <si>
    <t>Канаты (длина 10 м.)</t>
  </si>
  <si>
    <t>Вкапываемый туннель (длина 5 м., диаметр 1,20 м.)</t>
  </si>
  <si>
    <t>Рында</t>
  </si>
  <si>
    <t>Барьеры</t>
  </si>
  <si>
    <t>Натяжки для барьеров</t>
  </si>
  <si>
    <t>Веревочный мост (20 м.)</t>
  </si>
  <si>
    <t>Надувной дартс</t>
  </si>
  <si>
    <t>Беличье колесо</t>
  </si>
  <si>
    <t>Жумар (зажим ручной)</t>
  </si>
  <si>
    <t>Мобильная сцена (Комплекс 6x4 из стали, односкатная крыша )</t>
  </si>
  <si>
    <t>Надувная фигура  "Лампа"</t>
  </si>
  <si>
    <t>Погрузочно-разгрузочные работы</t>
  </si>
  <si>
    <t xml:space="preserve">2 рабочих * 4 часа 
(1 час = 1000 руб.) </t>
  </si>
  <si>
    <t xml:space="preserve">Коммерческое предложение "Выставки и конференции" от 16.10.22 №429
</t>
  </si>
  <si>
    <t>Юридические лица, индивидуальные предприниматели</t>
  </si>
  <si>
    <t>Установка кабинок</t>
  </si>
  <si>
    <t>1 рабочий*4 кабинки (1 кабинка = 500 руб.)</t>
  </si>
  <si>
    <t>ООО "ЭКСПОТЕХ"</t>
  </si>
  <si>
    <t xml:space="preserve">Расчёт и обоснование предполагаемой стоимости инициативного проекта
«Молодёжный центр в с.п. Ульт-Ягун» </t>
  </si>
  <si>
    <t>Стол трапеция (складной)</t>
  </si>
  <si>
    <t>Коммерческое предложение ООО "ЭКСПОТЕХ" исх.б/н, от 07.09.2022</t>
  </si>
  <si>
    <t>Стул с подлокотниками (лоскуты)</t>
  </si>
  <si>
    <t>Стул (складной)</t>
  </si>
  <si>
    <t>Стул (лоскуты)</t>
  </si>
  <si>
    <t>Кресло мешок</t>
  </si>
  <si>
    <t>Шкаф (ячейки)</t>
  </si>
  <si>
    <t>Офисный стул</t>
  </si>
  <si>
    <t xml:space="preserve">Офисный стол </t>
  </si>
  <si>
    <t xml:space="preserve">Садовый стул </t>
  </si>
  <si>
    <t xml:space="preserve">Садовый стол </t>
  </si>
  <si>
    <t>Гардеробная вешалка (напольная вешалка)</t>
  </si>
  <si>
    <t>Стол для размещения агробио</t>
  </si>
  <si>
    <t>Кулер</t>
  </si>
  <si>
    <t>Кофе-машина (капсульная)</t>
  </si>
  <si>
    <t>Диван (лоскуты)</t>
  </si>
  <si>
    <t>Журнальный стол</t>
  </si>
  <si>
    <t xml:space="preserve">Флипчарт магнитно-маркерный </t>
  </si>
  <si>
    <t>Настольная игра модель "Дженга"</t>
  </si>
  <si>
    <t>Настольная игра модель "Мафия"</t>
  </si>
  <si>
    <t>Настольная игра модель "Критическое мышление"</t>
  </si>
  <si>
    <t>Настольная игра модель "Catan!</t>
  </si>
  <si>
    <t>Настольная игра модель "Стартап. Конструктор"</t>
  </si>
  <si>
    <t>Настольная игра модель "Монополия"</t>
  </si>
  <si>
    <t>Настольная игра модель "Крокодил"</t>
  </si>
  <si>
    <t>Настольный футбол</t>
  </si>
  <si>
    <t>Настольный хоккей с запасными частями</t>
  </si>
  <si>
    <t>Интерактивная панель</t>
  </si>
  <si>
    <t>Мобильная стойка для интерактивной панели/телевизора</t>
  </si>
  <si>
    <t xml:space="preserve">Аудио-визуализационный комплекс для проведения массовых мероприятий: </t>
  </si>
  <si>
    <t>-</t>
  </si>
  <si>
    <t xml:space="preserve">Планшет </t>
  </si>
  <si>
    <t xml:space="preserve">Кронштейн для телевизора </t>
  </si>
  <si>
    <t>Телевизор</t>
  </si>
  <si>
    <t>Акустическая система с системой управления звуком</t>
  </si>
  <si>
    <t>Радиосистема на 2 микрофона</t>
  </si>
  <si>
    <t>Радиосистема на 2 микрофона петличного вида</t>
  </si>
  <si>
    <t>Стойка для микрофона</t>
  </si>
  <si>
    <t>Принтер МФУ (лазерный)</t>
  </si>
  <si>
    <t>Мобильная рабочая станция преподавателя (ноутбук с установленным ПО)</t>
  </si>
  <si>
    <t xml:space="preserve">Беспроводная мышь </t>
  </si>
  <si>
    <t xml:space="preserve">Штука </t>
  </si>
  <si>
    <t>Аппаратно-программный комплекс для видеосъемки и обработки видео</t>
  </si>
  <si>
    <t>Графическая станция обработки видео</t>
  </si>
  <si>
    <t>Камера типа GoPro в комплекте с картой памяти не менее 128gb</t>
  </si>
  <si>
    <t xml:space="preserve">Видеокамера </t>
  </si>
  <si>
    <t xml:space="preserve">Штатив для камеры </t>
  </si>
  <si>
    <t xml:space="preserve">Комплект постоянного студийного света </t>
  </si>
  <si>
    <t>Зеркальный фотоаппарат + карта памяти не менее 128 гб</t>
  </si>
  <si>
    <t>Кольцевая лампа</t>
  </si>
  <si>
    <t>Ремень для фотоаппарата</t>
  </si>
  <si>
    <t>Монопод-штатив GoPro</t>
  </si>
  <si>
    <t>Объектив для фотоаппарата</t>
  </si>
  <si>
    <t>Фотопринтер</t>
  </si>
  <si>
    <t>Интерактивная Рабочая станция графического дизайна</t>
  </si>
  <si>
    <t xml:space="preserve">Защитная клетка для GoPro (Крепление 1/4”, холодный башмак) </t>
  </si>
  <si>
    <t>Литий-ионный аккумулятор GoPro</t>
  </si>
  <si>
    <t>Батарейка Duracell CR2032</t>
  </si>
  <si>
    <t>Штатив c держателем для смартфона</t>
  </si>
  <si>
    <t xml:space="preserve">Микрофон для камеры </t>
  </si>
  <si>
    <t>Набор аксессуаров для экшн-камеры (крепления для экшн камер)</t>
  </si>
  <si>
    <t xml:space="preserve">Радиосистема для видеокамеры </t>
  </si>
  <si>
    <t>Аппаратно-программный комплекс для изучения пилотирования летательных аппаратов</t>
  </si>
  <si>
    <t>Игровая рабочая станция с монитором 4 К, игровой клавиатурой и мышью</t>
  </si>
  <si>
    <r>
      <t xml:space="preserve">Комплект квадрокоптеров </t>
    </r>
    <r>
      <rPr>
        <sz val="10"/>
        <rFont val="Times New Roman"/>
        <family val="1"/>
        <charset val="204"/>
      </rPr>
      <t>для проведения соревнований</t>
    </r>
  </si>
  <si>
    <t>Зарядное устройство для аккумуляторов квадрокоптера (зарядка 4 батарей одновременно, складная конструкция, входное напряжение 17.6 В)</t>
  </si>
  <si>
    <t xml:space="preserve">Аккумулятор для квадрокоптера </t>
  </si>
  <si>
    <t>Сумка-кейс для хранения квадрокоптеров</t>
  </si>
  <si>
    <t xml:space="preserve">CorelDRAW Graphics SU 365-Day Subs </t>
  </si>
  <si>
    <t xml:space="preserve">Creative Cloud </t>
  </si>
  <si>
    <t>Офисная программа для ПК</t>
  </si>
  <si>
    <t xml:space="preserve">Kaspersky Endpoint Security </t>
  </si>
  <si>
    <t>Компьютерная игра тип 1</t>
  </si>
  <si>
    <t>Компьютерная игра тип 2</t>
  </si>
  <si>
    <t>Компьютерная игра тип 3</t>
  </si>
  <si>
    <t>Дополнительный комплект мебели (стол, кресло)</t>
  </si>
  <si>
    <t xml:space="preserve">Наушники с микрофоном </t>
  </si>
  <si>
    <t>Стелажи навесные для квадрокоптеров</t>
  </si>
  <si>
    <t>Комплект VR оборудования</t>
  </si>
  <si>
    <t>Комплект "Патриот 86"</t>
  </si>
  <si>
    <t>Образовательный набор "Гончарная мастерская"</t>
  </si>
  <si>
    <t xml:space="preserve">Рации портативные </t>
  </si>
  <si>
    <t xml:space="preserve">Компьютерные колонки </t>
  </si>
  <si>
    <t xml:space="preserve">Беспроводная акустическая система </t>
  </si>
  <si>
    <t>Стеллаж многофункциональный</t>
  </si>
  <si>
    <t>Оказание услуги по монтажу видеодомофона для оснащения молодёжного центра (ключи, карта)</t>
  </si>
  <si>
    <t>Урна</t>
  </si>
  <si>
    <t>Коврик придверный</t>
  </si>
  <si>
    <t>Ковер напольный</t>
  </si>
  <si>
    <t xml:space="preserve">Стеллажи для хранения </t>
  </si>
  <si>
    <t>Шкаф для одежды</t>
  </si>
  <si>
    <t xml:space="preserve">Синтезатор с подставкой </t>
  </si>
  <si>
    <t xml:space="preserve">Электрогитара с ремнем </t>
  </si>
  <si>
    <t>Буфетная тумба</t>
  </si>
  <si>
    <t>Образовательный набор "Полиграфия для начинающих"</t>
  </si>
  <si>
    <t>Мольберты (выставочное оборудование)</t>
  </si>
  <si>
    <t>Зеркало (напольное)</t>
  </si>
  <si>
    <t xml:space="preserve">Ламинатор </t>
  </si>
  <si>
    <t xml:space="preserve">Пылесос </t>
  </si>
  <si>
    <t xml:space="preserve">Кофейный стол </t>
  </si>
  <si>
    <t xml:space="preserve">Жалюзи </t>
  </si>
  <si>
    <t>Уличная вывеска</t>
  </si>
  <si>
    <t>Оказание услуги по художественной росписи помещений молодёжного центра в с. п. Ульт-Ягун</t>
  </si>
  <si>
    <t xml:space="preserve">2 рабочих * 6 часов 
(1 час = 2 500,00 руб.) 
</t>
  </si>
  <si>
    <t>ООО "ЭКСПОТЕХ" исх.№б/н, от 17.12.2022</t>
  </si>
  <si>
    <t xml:space="preserve">2 рабочих * 3 часа (1 час = 1000 руб.) </t>
  </si>
  <si>
    <t>ООО "ЭКСПОТЕХ" исх.№б/н, от 17.12.2023</t>
  </si>
  <si>
    <t>Установка настенных полок (штрабление стены, крепление полок)</t>
  </si>
  <si>
    <t xml:space="preserve">2 рабочих * 1 час (1 час = 500 руб.) </t>
  </si>
  <si>
    <t>Коммерческое предложение "Югорские контракты" исх№б/н, от 17.12.2022</t>
  </si>
  <si>
    <r>
      <t xml:space="preserve">Расчёт и обоснование предполагаемой стоимости инициативного проекта
</t>
    </r>
    <r>
      <rPr>
        <b/>
        <sz val="14"/>
        <rFont val="Times New Roman"/>
        <family val="1"/>
        <charset val="204"/>
      </rPr>
      <t xml:space="preserve"> "«Фиджитал аRена»</t>
    </r>
    <r>
      <rPr>
        <b/>
        <sz val="14"/>
        <color rgb="FF000000"/>
        <rFont val="Times New Roman"/>
        <family val="1"/>
        <charset val="204"/>
      </rPr>
      <t xml:space="preserve">"  </t>
    </r>
  </si>
  <si>
    <t xml:space="preserve"> «Фиджитал аRена»</t>
  </si>
  <si>
    <r>
      <t>Наименование товара,работы, услуги</t>
    </r>
    <r>
      <rPr>
        <b/>
        <sz val="12"/>
        <color rgb="FFFF0000"/>
        <rFont val="Times New Roman"/>
        <family val="1"/>
        <charset val="204"/>
      </rPr>
      <t>*</t>
    </r>
  </si>
  <si>
    <t>Количество
(приобретение 
не менее указанного количества)</t>
  </si>
  <si>
    <t>Стоимость за единицу, тыс. руб.</t>
  </si>
  <si>
    <t>Общая стоимость, тыс. руб.</t>
  </si>
  <si>
    <t>Стандартизированная трасса для проведения обучения пилотов дронов</t>
  </si>
  <si>
    <t>шт.</t>
  </si>
  <si>
    <t>VR арена</t>
  </si>
  <si>
    <t>Оказание услуг по проведению фестиваля фиджитал спорта</t>
  </si>
  <si>
    <t>усл. ед.</t>
  </si>
  <si>
    <t xml:space="preserve">Квадрокоптер </t>
  </si>
  <si>
    <t>Игровая приставка Microsoft Xbox Series S с двумя геймпадами</t>
  </si>
  <si>
    <t>Датчик движения Microsoft Kinect Sensor 2.0</t>
  </si>
  <si>
    <t>Игра для консоли Playstation NBA</t>
  </si>
  <si>
    <t>Игра для консоли XBOX Just Dance</t>
  </si>
  <si>
    <t>Игра для консоли Playstation FIFA</t>
  </si>
  <si>
    <r>
      <rPr>
        <b/>
        <sz val="14"/>
        <color rgb="FFFF0000"/>
        <rFont val="Times New Roman"/>
        <family val="1"/>
        <charset val="204"/>
      </rPr>
      <t>*</t>
    </r>
    <r>
      <rPr>
        <b/>
        <sz val="14"/>
        <color theme="1"/>
        <rFont val="Times New Roman"/>
        <family val="1"/>
        <charset val="204"/>
      </rPr>
      <t>указанные товар/работа/услуга или эквивалент, аналог</t>
    </r>
  </si>
  <si>
    <t xml:space="preserve">Общая стоимость, тыс.руб. </t>
  </si>
  <si>
    <t>Информирование населения о внедрении на территории Сургутского района инноваций в области спорта</t>
  </si>
  <si>
    <t>1 чел. *1 материал * 500 руб.</t>
  </si>
  <si>
    <t xml:space="preserve">https://kwork.ru/business-copywriting/9230/posty-dlya-vk-informatsionnie-i-reklamnie  </t>
  </si>
  <si>
    <t>Услуги сборки  компьютерного оборудования, сборки площадки по фиджитал спорту</t>
  </si>
  <si>
    <t>2 человек * 568 руб.* 8 ч.</t>
  </si>
  <si>
    <t>Коммерческое предложение №26 от 01.10.2022 г. с ИП Черун Даниил Владимирович</t>
  </si>
  <si>
    <t>СУММА</t>
  </si>
  <si>
    <r>
      <t xml:space="preserve">Расчёт и обоснование предполагаемой стоимости инициативного проекта
</t>
    </r>
    <r>
      <rPr>
        <b/>
        <sz val="10"/>
        <rFont val="Times New Roman"/>
        <family val="1"/>
        <charset val="204"/>
      </rPr>
      <t xml:space="preserve"> «Доступный спорт»</t>
    </r>
  </si>
  <si>
    <t xml:space="preserve">1. </t>
  </si>
  <si>
    <t>Тренажер "Мультистанция-кроссовер IKL-1042"</t>
  </si>
  <si>
    <t>Тренажер "Пресс-машина (Пуловер) IKL-1015"</t>
  </si>
  <si>
    <t>Тренажер жим от груди регулируемый IKL-1056</t>
  </si>
  <si>
    <t>Тренажер "Грудь-машина IKL-1040"</t>
  </si>
  <si>
    <t>Беговая дорожка Woodway Curve</t>
  </si>
  <si>
    <t>Модульное напольное резиновое покрытие</t>
  </si>
  <si>
    <t>Велотренажер BikeErg Concept 2</t>
  </si>
  <si>
    <t>Гребной тренажер Concept2 D PM5 (серый)</t>
  </si>
  <si>
    <t>Велотренажер SuperbAirBike</t>
  </si>
  <si>
    <t>Стойка для гантелей 3 яруса на 9 пар NL203</t>
  </si>
  <si>
    <t>Скамья для жима с рычажным механизмом PL02</t>
  </si>
  <si>
    <t>Тренажер "Машина Смитта NL301"</t>
  </si>
  <si>
    <t>Гантели профессиональные 12 пар - супер</t>
  </si>
  <si>
    <t>комп</t>
  </si>
  <si>
    <t>Гантели профессиональные 7 пар - лёгкий-1</t>
  </si>
  <si>
    <t>Гриф для штанги 50 мм длина 1.5 м пружина</t>
  </si>
  <si>
    <t>Гриф для штанги 50 мм W-образный пружина</t>
  </si>
  <si>
    <t>Гриф олимпийский, мужской CR100</t>
  </si>
  <si>
    <t>Диск обрезиненный с 3-мя хватами цветной 1,25 кг</t>
  </si>
  <si>
    <t>Диск обрезиненный с 3-мя хватами цветной 2,5 кг</t>
  </si>
  <si>
    <t>Диск обрезиненный с 3-мя хватами цветной 5 кг</t>
  </si>
  <si>
    <t>Диск обрезиненный с 3-мя хватами цветной 10 кг</t>
  </si>
  <si>
    <t>Диск обрезиненный с 3-мя хватами цветной 15 кг</t>
  </si>
  <si>
    <t>Диск обрезиненный с 3-мя хватами цветной 20 кг</t>
  </si>
  <si>
    <t>Диск обрезиненный с 3-мя хватами цветной 25 кг</t>
  </si>
  <si>
    <t>Диск бамперный 5 кг для функционального тренинга Стальная втулка</t>
  </si>
  <si>
    <t>Диск бамперный 10 кг для функционального тренинга Стальная втулка</t>
  </si>
  <si>
    <t>Диск бамперный 15 кг для функционального тренинга Стальная втулка</t>
  </si>
  <si>
    <t>Диск бамперный 20 кг для функционального тренинга Стальная втулка</t>
  </si>
  <si>
    <t>Диск бамперный 25 кг для функционального тренинга Стальная втулка</t>
  </si>
  <si>
    <t>Информирование населения о создании в Сургутском районе оптимальных условий для развития физической культуры и спорта среди людей с ограниченными возможностями здоровья.</t>
  </si>
  <si>
    <t xml:space="preserve">Услуги грузчика  </t>
  </si>
  <si>
    <t>2 человека * 240 руб.*2 часа</t>
  </si>
  <si>
    <t>https://surgut.artelgruzchikov.ru/?utm_source=yandex&amp;utm_medium=poisk&amp;utm_campaign=РЎСѓСЂРіСѓС‚&amp;utm_content=12201113803&amp;utm_term=%D1%83%D1%81%D0%BB%D1%83%D0%B3%D0%B8%20%D0%B3%D1%80%D1%83%D0%B7%D1%87%D0%B8%D0%BA%D0%BE%D0%B2%20%D1%81%D1%83%D1%80%D0%B3%D1%83%D1%82&amp;block=premium.1&amp;etext=2202.NtcKM2iDM83CiyozpwQ0VBP8Cb__uM91yy1IklB2Dl2NMdfsV5erPjD8_DLMFcWeYmRweWRlYWt5cGF0dXZlcg.7acf33918efcdf6e797feba1bbf4f08e3803bef5&amp;yclid=6308152795875828631</t>
  </si>
  <si>
    <t>инициативные платежы 
граждан</t>
  </si>
  <si>
    <t>инициативные платежы 
юридических лиц</t>
  </si>
  <si>
    <r>
      <t xml:space="preserve">Расчёт и обоснование предполагаемой стоимости инициативного проекта
</t>
    </r>
    <r>
      <rPr>
        <b/>
        <sz val="12"/>
        <rFont val="Times New Roman"/>
        <family val="1"/>
        <charset val="204"/>
      </rPr>
      <t xml:space="preserve"> «Сибирская застава на «Ляминских берегах»</t>
    </r>
  </si>
  <si>
    <r>
      <t>Наименование товара, работы, услуги</t>
    </r>
    <r>
      <rPr>
        <b/>
        <sz val="12"/>
        <color rgb="FFFF0000"/>
        <rFont val="Times New Roman"/>
        <family val="1"/>
        <charset val="204"/>
      </rPr>
      <t>*</t>
    </r>
  </si>
  <si>
    <t xml:space="preserve">Поставка оборудования для игры в пейнтбол </t>
  </si>
  <si>
    <t>комплект</t>
  </si>
  <si>
    <t>Поставка оборудования для игры в лазертаг</t>
  </si>
  <si>
    <t>Веревочный парк</t>
  </si>
  <si>
    <t xml:space="preserve">Услуга по построению полосы препятствий </t>
  </si>
  <si>
    <t>Cкалодром (двух уровней сложности)</t>
  </si>
  <si>
    <t>комплекс</t>
  </si>
  <si>
    <t>Оборудование для занятий фрироупом</t>
  </si>
  <si>
    <t>«Спортивный городок» с турниками, брусьями, рукоходом</t>
  </si>
  <si>
    <t>Поставка оборудования для игры в страйкбол</t>
  </si>
  <si>
    <t>Винтовка пневматическая</t>
  </si>
  <si>
    <t>Пистолет пневматический</t>
  </si>
  <si>
    <t>ММГ АК</t>
  </si>
  <si>
    <t>Патрон учебный ПМ 9мм</t>
  </si>
  <si>
    <t>комплекты</t>
  </si>
  <si>
    <t xml:space="preserve">Магазин ПМ </t>
  </si>
  <si>
    <t>ММГ ПМ</t>
  </si>
  <si>
    <t>Магазин АК с учебными патронами</t>
  </si>
  <si>
    <t>Плащ-палатка армейская</t>
  </si>
  <si>
    <t>Лопатка пехотная</t>
  </si>
  <si>
    <t>Противогаз</t>
  </si>
  <si>
    <t>Общевойсковой защитный комплект</t>
  </si>
  <si>
    <t>Динамическая туристическая веревка</t>
  </si>
  <si>
    <t>м.</t>
  </si>
  <si>
    <t>Статическая туристическая веревка</t>
  </si>
  <si>
    <t xml:space="preserve">Шлем защитный туристический </t>
  </si>
  <si>
    <t xml:space="preserve">шт. </t>
  </si>
  <si>
    <t xml:space="preserve">Туристические системы </t>
  </si>
  <si>
    <t>Рафт 4</t>
  </si>
  <si>
    <t>Весла</t>
  </si>
  <si>
    <t>Катамаран 6</t>
  </si>
  <si>
    <t>Катамаран 4</t>
  </si>
  <si>
    <t>Рафт 6</t>
  </si>
  <si>
    <t xml:space="preserve">Перчатки для спортивного туризма </t>
  </si>
  <si>
    <t xml:space="preserve">Спасательные жилеты </t>
  </si>
  <si>
    <t>мотоцикл KTM 65 SX 2022</t>
  </si>
  <si>
    <t>мотоцикл KTM 250 SX-F 2022</t>
  </si>
  <si>
    <t>мотоцикл KTM 125 SX 2022</t>
  </si>
  <si>
    <t>мотоцикл KTM 450 SX-F 2022</t>
  </si>
  <si>
    <t>мотоцикл KTM 350 SX-F 2022</t>
  </si>
  <si>
    <t>мотоцикл KTM 150 EXC TPI 2022</t>
  </si>
  <si>
    <t>мотоцикл KTM 450 EXC-F SIX DAYS 2022</t>
  </si>
  <si>
    <t>КВАДРОЦИКЛ 
РМ 800 DUO EPS</t>
  </si>
  <si>
    <t>СНЕГОХОД РМ VECTOR 551I</t>
  </si>
  <si>
    <t>Информирование населения о создании районного центра спортивно-технической подготовки, военно-патриотического воспитания, отдыха и досуга для различных слоев населения, с различными туристическими маршрутами и услугами для активного отдыха</t>
  </si>
  <si>
    <t>1 чел. *1 материал * 500,0 руб.</t>
  </si>
  <si>
    <t>https://kwork.ru/business-copywriting/9230/posty-dlya-vk-informatsionnie-i-reklamnie  </t>
  </si>
  <si>
    <t>2 человека * 240 руб.*4 часа</t>
  </si>
  <si>
    <r>
      <t xml:space="preserve">Расчёт и обоснование предполагаемой стоимости инициативного проекта
</t>
    </r>
    <r>
      <rPr>
        <b/>
        <sz val="12"/>
        <rFont val="Times New Roman"/>
        <family val="1"/>
        <charset val="204"/>
      </rPr>
      <t xml:space="preserve"> «СМОТРИ! И ТОЧКА!»</t>
    </r>
  </si>
  <si>
    <r>
      <t>Наименование товара, работы, услуги</t>
    </r>
    <r>
      <rPr>
        <b/>
        <sz val="12"/>
        <color indexed="2"/>
        <rFont val="Times New Roman"/>
        <family val="1"/>
        <charset val="204"/>
      </rPr>
      <t>*</t>
    </r>
  </si>
  <si>
    <t>Количество</t>
  </si>
  <si>
    <t xml:space="preserve">Экран светодиодный
</t>
  </si>
  <si>
    <r>
      <rPr>
        <b/>
        <sz val="12"/>
        <color indexed="2"/>
        <rFont val="Times New Roman"/>
        <family val="1"/>
        <charset val="204"/>
      </rPr>
      <t>*</t>
    </r>
    <r>
      <rPr>
        <b/>
        <sz val="12"/>
        <color theme="1"/>
        <rFont val="Times New Roman"/>
        <family val="1"/>
        <charset val="204"/>
      </rPr>
      <t>указанные товар/работа/услуга или эквивалент, аналог</t>
    </r>
  </si>
  <si>
    <t xml:space="preserve">Обеспечение информационной кампании по привлечению людей к кинопоказам.
 </t>
  </si>
  <si>
    <t>8 публикаций в социальных сетях*100 рублей за одну публикацию</t>
  </si>
  <si>
    <t>Расчет на основании: https://9writer.ru/ceny</t>
  </si>
  <si>
    <t>Обеспечение рекламной кампании, подготовка флаеров.</t>
  </si>
  <si>
    <t>100 флаеров*20 рублей за флаер</t>
  </si>
  <si>
    <t xml:space="preserve"> https://opt-poligraf.ru/surgut/listovki/deshevo/</t>
  </si>
  <si>
    <r>
      <t xml:space="preserve">Расчёт и обоснование предполагаемой стоимости инициативного проекта
</t>
    </r>
    <r>
      <rPr>
        <b/>
        <sz val="12"/>
        <rFont val="Times New Roman"/>
        <family val="1"/>
        <charset val="204"/>
      </rPr>
      <t xml:space="preserve"> «АРХ пространство в АРТ формате»</t>
    </r>
  </si>
  <si>
    <r>
      <t xml:space="preserve">Количество
</t>
    </r>
    <r>
      <rPr>
        <b/>
        <sz val="11"/>
        <color indexed="64"/>
        <rFont val="Times New Roman"/>
        <family val="1"/>
        <charset val="204"/>
      </rPr>
      <t>(приобретение не менее указанного количества)</t>
    </r>
  </si>
  <si>
    <t>Изготовление и установка арт-объекта «Всадник»</t>
  </si>
  <si>
    <t>Изготовление и установка арт-объекта «Бусина № 1»</t>
  </si>
  <si>
    <t>Изготовление и установка арт-объекта «Бусина № 2»</t>
  </si>
  <si>
    <t>Изготовление и установка арт-объекта «Бусина № 3»</t>
  </si>
  <si>
    <t>Изготовление и установка арт-объекта «Бусина № 4»</t>
  </si>
  <si>
    <t>Изготовление и установка арт-объекта «Бусина № 5»</t>
  </si>
  <si>
    <t xml:space="preserve">Изготовление и установка информационного стенда </t>
  </si>
  <si>
    <t>Изготовление, установка и подключение уличного мультимедийного киоска</t>
  </si>
  <si>
    <t>Разработка анимированного мультимедийного контента для прохождения квестов при помощи мобильного приложения (для целевой аудитории 15+)</t>
  </si>
  <si>
    <t>Разработка анимированного контента для мультимедийных киосков (для целевой аудитории 6+)</t>
  </si>
  <si>
    <t>Обеспечение информационной кампании по привлечению граждан к инициативному проекту</t>
  </si>
  <si>
    <t>5 человек*250 р.*12 публикаций</t>
  </si>
  <si>
    <t xml:space="preserve"> https://9writer.ru/ceny</t>
  </si>
  <si>
    <t>Расчет и обоснование предполагаемой стоимости инициативного проекта "Мы в эфире"</t>
  </si>
  <si>
    <t>ед. изм.</t>
  </si>
  <si>
    <t>Кол-во</t>
  </si>
  <si>
    <t>Стоимость за ед., тыс.руб.</t>
  </si>
  <si>
    <t>Комбинированный микшер-усилитель, 6 зон</t>
  </si>
  <si>
    <t>Коммерческое предложение № 294 от 20.02.2023г.</t>
  </si>
  <si>
    <t>Настенная, двухполосная акустическая система (громкоговоритель)</t>
  </si>
  <si>
    <r>
      <t xml:space="preserve">Звуковая колонна, широкополосная с кронштейном для установки на стену </t>
    </r>
    <r>
      <rPr>
        <sz val="12"/>
        <color rgb="FFFF0000"/>
        <rFont val="Times New Roman"/>
        <family val="1"/>
        <charset val="204"/>
      </rPr>
      <t>(громкоговоритель уличный)</t>
    </r>
  </si>
  <si>
    <t>Настольный микшерный пульт</t>
  </si>
  <si>
    <t>Студийный микрофон</t>
  </si>
  <si>
    <t>Микрофонная стойка пантограф</t>
  </si>
  <si>
    <t>Микрофон на "гусиной шее" с базой</t>
  </si>
  <si>
    <t>Кабель микрофонный</t>
  </si>
  <si>
    <t>Аудио кабель</t>
  </si>
  <si>
    <t>Кабель КПС</t>
  </si>
  <si>
    <t>м</t>
  </si>
  <si>
    <t>Кабель-канал</t>
  </si>
  <si>
    <t>Монтажные работы по прокладки кабеля и установке громкоговорителей (включая мелкие расходные материалы, крепления и т.д.)</t>
  </si>
  <si>
    <t>Пусконаладка, настройка и проверка оборудования</t>
  </si>
  <si>
    <t xml:space="preserve">Ноутбук [15.6" Full HD (1920x1080), RAM 8 ГБ, SSD 512 ГБ] </t>
  </si>
  <si>
    <t>Коммерческое предложение №21 от 15.02.2023г.</t>
  </si>
  <si>
    <t>Мышь беспроводная  [1300 dpi, светодиодный, Bluetooth, радиоканал, кнопки - 6]</t>
  </si>
  <si>
    <t>Внешний жесткий диск 2 ТБ HDD</t>
  </si>
  <si>
    <t xml:space="preserve">Стол угловой </t>
  </si>
  <si>
    <t>Коммерческое предложение №000-S от 17.02.2023г.</t>
  </si>
  <si>
    <t>Стул компьютерный</t>
  </si>
  <si>
    <t>ИТОГО:</t>
  </si>
  <si>
    <r>
      <rPr>
        <b/>
        <sz val="12"/>
        <color rgb="FFFF0000"/>
        <rFont val="Times New Roman"/>
        <family val="1"/>
        <charset val="204"/>
      </rPr>
      <t>*</t>
    </r>
    <r>
      <rPr>
        <b/>
        <sz val="12"/>
        <color theme="1"/>
        <rFont val="Times New Roman"/>
        <family val="1"/>
        <charset val="204"/>
      </rPr>
      <t>указанные товар/работа/услуга или эквивалент, аналог</t>
    </r>
  </si>
  <si>
    <t>Нефинансовый вклад</t>
  </si>
  <si>
    <t>Описание работ/услуг</t>
  </si>
  <si>
    <t>Население (учитель технологии)</t>
  </si>
  <si>
    <t>Услуги по сборке мебели</t>
  </si>
  <si>
    <t>1 чел*825 руб./час (5% от ст-ти мебели)</t>
  </si>
  <si>
    <t>Сумма</t>
  </si>
  <si>
    <t>Заключены контракты</t>
  </si>
  <si>
    <t>Результат
(+Экономия/
- перерасход)</t>
  </si>
  <si>
    <t>контракт заключен</t>
  </si>
  <si>
    <t>Подготовка конкурсной документации</t>
  </si>
  <si>
    <t>Срок поставки</t>
  </si>
  <si>
    <t>товар поставлен</t>
  </si>
  <si>
    <t>товары поставлены</t>
  </si>
  <si>
    <t xml:space="preserve">Кассовый расход </t>
  </si>
  <si>
    <t>Закупка</t>
  </si>
  <si>
    <t>этап заключения договора</t>
  </si>
  <si>
    <t>этап рассмотрения заявок</t>
  </si>
  <si>
    <t>этап приема заявок</t>
  </si>
  <si>
    <t>подготовка конкурсной документации</t>
  </si>
  <si>
    <t>контракт исполнен</t>
  </si>
  <si>
    <t xml:space="preserve">Описание не финансового вклада физических лиц / юридических лиц </t>
  </si>
  <si>
    <t>ВСТАВИТЬ ССЫЛКУ НА РАЗМЕЩЕНИЕ</t>
  </si>
  <si>
    <t>Проектом предполагается обустройство детской игровой площадки, которая будет оснащена современными и безопасными игровыми комплексами для детей всех возрастов.
В рамках проекта предусмотрены:
- игровой комплекс с горками, качелями и лабиринтами; 
- зоны отдыха для родителей, включая скамейки;
- спортивные элементы, такие как турники и площадки для игр.</t>
  </si>
  <si>
    <t>Бюджет поселения</t>
  </si>
  <si>
    <t>Инициативные платежи</t>
  </si>
  <si>
    <t>Обустройство детской игровой площадки "Развлекательный городок"</t>
  </si>
  <si>
    <t xml:space="preserve">
Ссылка на размещенние информации о ходе реализации инициативного проекта
К отчету в ДФ приложить: фото, видео  проекта в начале реализациив, в процессе реализации,справку об обнародовании (опубликовании)
</t>
  </si>
  <si>
    <t>Ссылка на размещение отчета об итогах реализации инициативного проекта 
(в течение 30 дней с даты реализации)
К отчету в ДФ приложить: фото, видео  реализованного проекта</t>
  </si>
  <si>
    <t xml:space="preserve">Поселение </t>
  </si>
  <si>
    <t xml:space="preserve">Наименование инициативного проекта </t>
  </si>
  <si>
    <r>
      <rPr>
        <b/>
        <sz val="15"/>
        <rFont val="Times New Roman"/>
        <family val="1"/>
        <charset val="204"/>
      </rPr>
      <t>Исполнены контракты на общую сумму______ руб., из них:</t>
    </r>
    <r>
      <rPr>
        <sz val="15"/>
        <rFont val="Times New Roman"/>
        <family val="1"/>
        <charset val="204"/>
      </rPr>
      <t xml:space="preserve">
1) договор от __ №___ на поставку ______ (_____ руб.);
2) договор ....
</t>
    </r>
    <r>
      <rPr>
        <b/>
        <sz val="15"/>
        <rFont val="Times New Roman"/>
        <family val="1"/>
        <charset val="204"/>
      </rPr>
      <t>Подготовка конкурсной документации на общую сумму______ руб., из них:</t>
    </r>
    <r>
      <rPr>
        <sz val="15"/>
        <rFont val="Times New Roman"/>
        <family val="1"/>
        <charset val="204"/>
      </rPr>
      <t xml:space="preserve">
1) закупка ____ на сумму _____ руб.;
2) закупка....
</t>
    </r>
    <r>
      <rPr>
        <b/>
        <sz val="15"/>
        <rFont val="Times New Roman"/>
        <family val="1"/>
        <charset val="204"/>
      </rPr>
      <t>Размещены закупки на общую сумму______ руб., из них:</t>
    </r>
    <r>
      <rPr>
        <sz val="15"/>
        <rFont val="Times New Roman"/>
        <family val="1"/>
        <charset val="204"/>
      </rPr>
      <t xml:space="preserve">
1) закупка ____ на сумму _____ руб.;
2) закупка....
</t>
    </r>
    <r>
      <rPr>
        <b/>
        <sz val="15"/>
        <rFont val="Times New Roman"/>
        <family val="1"/>
        <charset val="204"/>
      </rPr>
      <t>На стадии заключения контракты на общую сумму______ руб., из них:</t>
    </r>
    <r>
      <rPr>
        <sz val="15"/>
        <rFont val="Times New Roman"/>
        <family val="1"/>
        <charset val="204"/>
      </rPr>
      <t xml:space="preserve">
1) закупка ____ на сумму _____ руб.;
2) закупка....
</t>
    </r>
    <r>
      <rPr>
        <b/>
        <sz val="15"/>
        <rFont val="Times New Roman"/>
        <family val="1"/>
        <charset val="204"/>
      </rPr>
      <t>Заключены контракты на общую сумму______ руб., из них:</t>
    </r>
    <r>
      <rPr>
        <sz val="15"/>
        <rFont val="Times New Roman"/>
        <family val="1"/>
        <charset val="204"/>
      </rPr>
      <t xml:space="preserve">
1) закупка ____ на сумму _____ руб., срок исполнения _____.2024 г.;
2) закупка...</t>
    </r>
  </si>
  <si>
    <r>
      <rPr>
        <b/>
        <sz val="15"/>
        <color theme="1"/>
        <rFont val="Times New Roman"/>
        <family val="1"/>
        <charset val="204"/>
      </rPr>
      <t>Физические лица:</t>
    </r>
    <r>
      <rPr>
        <sz val="15"/>
        <color theme="1"/>
        <rFont val="Times New Roman"/>
        <family val="1"/>
        <charset val="204"/>
      </rPr>
      <t xml:space="preserve">
1. Уборка парковой территории</t>
    </r>
  </si>
  <si>
    <t>с.п. Локосово</t>
  </si>
  <si>
    <t>Инициативный проект "Лазертаг - тактика нового поколения" в рамках ведомственного проекта "Предоставление финансовой поддержки бюджетам городских и сельских поселений Сургутского района</t>
  </si>
  <si>
    <t xml:space="preserve">Мероприятия по реализации инициативного проекта:
1. Приобретение игрового оборудования лазертаг для организации тренировочного процесса и спортивно-массовых мероприятий «Лазертаг - тактика нового поколения»;
2. Проведение ежемесячных тренировок для школьников 5-11 классов;
3. Ежегодная организация спортивно - массового мероприятия «Лазертаг - тактика нового поколения» среди трудовых коллективов учреждений, предприятий и организаций сельского поселения Локосово.
4. Ежегодная организация спортивно - массового мероприятия «Тактика золотого возраста» для жителей старшего поколения.
5. Ежегодная организация спортивно - массового мероприятия «Лазертаг - стратегические навыки будущего» для всех желающих из числа жителей сельского поселения Локосово.
</t>
  </si>
  <si>
    <r>
      <rPr>
        <b/>
        <sz val="15"/>
        <rFont val="Times New Roman"/>
        <family val="1"/>
        <charset val="204"/>
      </rPr>
      <t>Исполнение контрактов на общую сумму 1 350 000,00 руб. в соответствии с заключенными контрактами в срок до 20.12.2025г.</t>
    </r>
    <r>
      <rPr>
        <sz val="15"/>
        <rFont val="Times New Roman"/>
        <family val="1"/>
        <charset val="204"/>
      </rPr>
      <t xml:space="preserve">
</t>
    </r>
    <r>
      <rPr>
        <b/>
        <sz val="15"/>
        <rFont val="Times New Roman"/>
        <family val="1"/>
        <charset val="204"/>
      </rPr>
      <t>Подготовка конкурсной документации на общую сумму 1 333 452,51  руб., из них:</t>
    </r>
    <r>
      <rPr>
        <sz val="15"/>
        <rFont val="Times New Roman"/>
        <family val="1"/>
        <charset val="204"/>
      </rPr>
      <t xml:space="preserve">
1) закупка на поставку игрового оборудования лазертаг на сумму 1 333 452,51 руб.;
</t>
    </r>
    <r>
      <rPr>
        <b/>
        <sz val="15"/>
        <rFont val="Times New Roman"/>
        <family val="1"/>
        <charset val="204"/>
      </rPr>
      <t>Размещены закупки на общую сумму 1 333 452,51 руб., из них:</t>
    </r>
    <r>
      <rPr>
        <sz val="15"/>
        <rFont val="Times New Roman"/>
        <family val="1"/>
        <charset val="204"/>
      </rPr>
      <t xml:space="preserve">
1) закупка на поставку игрового оборудования лазертаг на сумму 1 333 452,51 руб.
</t>
    </r>
    <r>
      <rPr>
        <b/>
        <sz val="15"/>
        <rFont val="Times New Roman"/>
        <family val="1"/>
        <charset val="204"/>
      </rPr>
      <t>На стадии заключения контракты отсутствуют.</t>
    </r>
    <r>
      <rPr>
        <sz val="15"/>
        <rFont val="Times New Roman"/>
        <family val="1"/>
        <charset val="204"/>
      </rPr>
      <t xml:space="preserve">
</t>
    </r>
    <r>
      <rPr>
        <b/>
        <sz val="15"/>
        <rFont val="Times New Roman"/>
        <family val="1"/>
        <charset val="204"/>
      </rPr>
      <t>Заключены контракты на общую сумму 1 350 000,00 руб., из них:</t>
    </r>
    <r>
      <rPr>
        <sz val="15"/>
        <rFont val="Times New Roman"/>
        <family val="1"/>
        <charset val="204"/>
      </rPr>
      <t xml:space="preserve">
1) на поставку игрового оборудования лазертаг на сумму 1 333 452,51 руб., срок действия контракта 20.12.2025г.; срок поставки 30 календарных дней с даты заключения договора (08.09.2025г.).
2) поставка товара в соответствии с пунктом 4 части 1 статьи 93 ФЗ от 05.04.2013 г. № 44- ФЗ на сумму 16 547,49 руб. ; срок поставки 30 календарных дней с даты заключения договора (08.09.2025г.).</t>
    </r>
  </si>
  <si>
    <t>https://vk.com/wall-137276391_1514</t>
  </si>
</sst>
</file>

<file path=xl/styles.xml><?xml version="1.0" encoding="utf-8"?>
<styleSheet xmlns="http://schemas.openxmlformats.org/spreadsheetml/2006/main">
  <numFmts count="12">
    <numFmt numFmtId="164" formatCode="_-* #,##0.00\ _₽_-;\-* #,##0.00\ _₽_-;_-* &quot;-&quot;??\ _₽_-;_-@_-"/>
    <numFmt numFmtId="165" formatCode="0000000000"/>
    <numFmt numFmtId="166" formatCode="#,##0.0000"/>
    <numFmt numFmtId="167" formatCode="#,##0.00\ _₽"/>
    <numFmt numFmtId="168" formatCode="#,##0.00,"/>
    <numFmt numFmtId="169" formatCode="#,##0.0"/>
    <numFmt numFmtId="170" formatCode="#,##0.0,"/>
    <numFmt numFmtId="171" formatCode="#,##0.000"/>
    <numFmt numFmtId="172" formatCode="0.0000"/>
    <numFmt numFmtId="173" formatCode="#,##0.00000"/>
    <numFmt numFmtId="174" formatCode="0.000"/>
    <numFmt numFmtId="175" formatCode="_-* #,##0.000\ _₽_-;\-* #,##0.000\ _₽_-;_-* &quot;-&quot;??\ _₽_-;_-@_-"/>
  </numFmts>
  <fonts count="76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indexed="2"/>
      <name val="Times New Roman"/>
      <family val="1"/>
      <charset val="204"/>
    </font>
    <font>
      <sz val="10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8"/>
      <color theme="10"/>
      <name val="Calibri"/>
      <family val="2"/>
      <charset val="204"/>
    </font>
    <font>
      <sz val="10"/>
      <color rgb="FF2D2D2D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7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color rgb="FFFF0000"/>
      <name val="Calibri"/>
      <family val="2"/>
      <charset val="204"/>
    </font>
    <font>
      <u/>
      <sz val="14"/>
      <color theme="10"/>
      <name val="Calibri"/>
      <family val="2"/>
      <charset val="204"/>
    </font>
    <font>
      <i/>
      <sz val="14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0" fontId="33" fillId="0" borderId="0" applyNumberFormat="0" applyFill="0" applyBorder="0" applyProtection="0"/>
    <xf numFmtId="0" fontId="58" fillId="0" borderId="0"/>
  </cellStyleXfs>
  <cellXfs count="692">
    <xf numFmtId="0" fontId="0" fillId="0" borderId="0" xfId="0"/>
    <xf numFmtId="0" fontId="2" fillId="0" borderId="0" xfId="0" applyFont="1"/>
    <xf numFmtId="165" fontId="3" fillId="0" borderId="1" xfId="1" applyNumberFormat="1" applyFont="1" applyBorder="1" applyAlignment="1" applyProtection="1">
      <alignment horizontal="center" vertical="top" wrapText="1"/>
      <protection hidden="1"/>
    </xf>
    <xf numFmtId="4" fontId="4" fillId="6" borderId="1" xfId="1" applyNumberFormat="1" applyFont="1" applyFill="1" applyBorder="1" applyAlignment="1" applyProtection="1">
      <alignment horizontal="center" vertical="center" wrapText="1"/>
      <protection hidden="1"/>
    </xf>
    <xf numFmtId="3" fontId="4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3" fillId="0" borderId="1" xfId="1" applyFont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Border="1" applyAlignment="1" applyProtection="1">
      <alignment vertical="center" wrapText="1"/>
      <protection hidden="1"/>
    </xf>
    <xf numFmtId="4" fontId="3" fillId="0" borderId="1" xfId="1" applyNumberFormat="1" applyFont="1" applyBorder="1" applyAlignment="1" applyProtection="1">
      <alignment horizontal="center" vertical="center" wrapText="1"/>
      <protection hidden="1"/>
    </xf>
    <xf numFmtId="3" fontId="3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center"/>
    </xf>
    <xf numFmtId="4" fontId="5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165" fontId="3" fillId="0" borderId="6" xfId="1" applyNumberFormat="1" applyFont="1" applyBorder="1" applyAlignment="1" applyProtection="1">
      <alignment vertical="center" wrapText="1"/>
      <protection hidden="1"/>
    </xf>
    <xf numFmtId="0" fontId="11" fillId="2" borderId="0" xfId="0" applyFont="1" applyFill="1" applyAlignment="1">
      <alignment vertical="center" wrapText="1"/>
    </xf>
    <xf numFmtId="166" fontId="11" fillId="2" borderId="0" xfId="0" applyNumberFormat="1" applyFont="1" applyFill="1" applyAlignment="1">
      <alignment vertical="top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18" fillId="0" borderId="1" xfId="0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2" fillId="0" borderId="1" xfId="2" applyNumberFormat="1" applyFont="1" applyFill="1" applyBorder="1" applyAlignment="1">
      <alignment horizontal="center" vertical="center" wrapText="1"/>
    </xf>
    <xf numFmtId="168" fontId="22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169" fontId="21" fillId="0" borderId="1" xfId="0" applyNumberFormat="1" applyFont="1" applyBorder="1" applyAlignment="1">
      <alignment horizontal="center" vertical="center"/>
    </xf>
    <xf numFmtId="168" fontId="24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64" fontId="22" fillId="0" borderId="1" xfId="2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9" fontId="25" fillId="0" borderId="1" xfId="0" applyNumberFormat="1" applyFont="1" applyBorder="1" applyAlignment="1">
      <alignment horizontal="center" vertical="center"/>
    </xf>
    <xf numFmtId="169" fontId="24" fillId="0" borderId="1" xfId="0" applyNumberFormat="1" applyFont="1" applyBorder="1" applyAlignment="1">
      <alignment horizontal="center" vertical="center"/>
    </xf>
    <xf numFmtId="169" fontId="25" fillId="0" borderId="0" xfId="0" applyNumberFormat="1" applyFont="1"/>
    <xf numFmtId="0" fontId="28" fillId="0" borderId="0" xfId="0" applyFont="1" applyAlignment="1">
      <alignment horizontal="center" vertical="center" wrapText="1"/>
    </xf>
    <xf numFmtId="1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167" fontId="25" fillId="0" borderId="0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67" fontId="25" fillId="9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9" fillId="9" borderId="1" xfId="1" applyFont="1" applyFill="1" applyBorder="1" applyAlignment="1">
      <alignment horizontal="left" vertical="center" wrapText="1"/>
    </xf>
    <xf numFmtId="4" fontId="25" fillId="9" borderId="1" xfId="0" applyNumberFormat="1" applyFont="1" applyFill="1" applyBorder="1" applyAlignment="1">
      <alignment horizontal="center" vertical="center" wrapText="1"/>
    </xf>
    <xf numFmtId="2" fontId="29" fillId="0" borderId="0" xfId="0" applyNumberFormat="1" applyFont="1" applyBorder="1" applyAlignment="1">
      <alignment vertical="center" wrapText="1"/>
    </xf>
    <xf numFmtId="2" fontId="29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4" fontId="31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25" fillId="0" borderId="1" xfId="0" applyFont="1" applyBorder="1" applyAlignment="1">
      <alignment horizontal="justify" vertical="center" wrapText="1"/>
    </xf>
    <xf numFmtId="0" fontId="9" fillId="0" borderId="1" xfId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/>
    <xf numFmtId="167" fontId="25" fillId="0" borderId="0" xfId="0" applyNumberFormat="1" applyFont="1"/>
    <xf numFmtId="4" fontId="25" fillId="0" borderId="0" xfId="0" applyNumberFormat="1" applyFont="1" applyAlignment="1">
      <alignment horizontal="center" vertical="center" wrapText="1"/>
    </xf>
    <xf numFmtId="0" fontId="34" fillId="0" borderId="0" xfId="3" applyFont="1" applyAlignment="1">
      <alignment vertical="top" wrapText="1"/>
    </xf>
    <xf numFmtId="0" fontId="9" fillId="0" borderId="0" xfId="0" applyFont="1" applyAlignment="1">
      <alignment wrapText="1"/>
    </xf>
    <xf numFmtId="4" fontId="25" fillId="0" borderId="0" xfId="0" applyNumberFormat="1" applyFont="1"/>
    <xf numFmtId="4" fontId="35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169" fontId="24" fillId="0" borderId="1" xfId="0" applyNumberFormat="1" applyFont="1" applyBorder="1" applyAlignment="1">
      <alignment horizontal="center"/>
    </xf>
    <xf numFmtId="4" fontId="2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25" fillId="0" borderId="7" xfId="0" applyFont="1" applyBorder="1" applyAlignment="1"/>
    <xf numFmtId="0" fontId="9" fillId="0" borderId="1" xfId="0" applyFont="1" applyBorder="1" applyAlignment="1">
      <alignment horizontal="right" wrapText="1"/>
    </xf>
    <xf numFmtId="169" fontId="2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169" fontId="25" fillId="9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" fontId="21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0" fontId="21" fillId="0" borderId="0" xfId="0" applyFont="1" applyBorder="1"/>
    <xf numFmtId="168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36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justify" vertical="center" wrapText="1"/>
    </xf>
    <xf numFmtId="4" fontId="31" fillId="0" borderId="0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25" fillId="0" borderId="0" xfId="0" applyFont="1" applyBorder="1" applyAlignment="1">
      <alignment horizontal="justify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168" fontId="21" fillId="0" borderId="1" xfId="0" applyNumberFormat="1" applyFont="1" applyFill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/>
    <xf numFmtId="167" fontId="21" fillId="0" borderId="0" xfId="0" applyNumberFormat="1" applyFont="1"/>
    <xf numFmtId="4" fontId="25" fillId="0" borderId="0" xfId="0" applyNumberFormat="1" applyFont="1" applyBorder="1" applyAlignment="1">
      <alignment horizontal="center" vertical="center" wrapText="1"/>
    </xf>
    <xf numFmtId="0" fontId="34" fillId="0" borderId="0" xfId="3" applyFont="1" applyBorder="1" applyAlignment="1">
      <alignment vertical="top" wrapText="1"/>
    </xf>
    <xf numFmtId="4" fontId="21" fillId="0" borderId="0" xfId="0" applyNumberFormat="1" applyFont="1"/>
    <xf numFmtId="4" fontId="35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Border="1"/>
    <xf numFmtId="169" fontId="21" fillId="0" borderId="0" xfId="0" applyNumberFormat="1" applyFont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/>
    <xf numFmtId="168" fontId="18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/>
    </xf>
    <xf numFmtId="170" fontId="21" fillId="0" borderId="1" xfId="0" applyNumberFormat="1" applyFont="1" applyBorder="1" applyAlignment="1">
      <alignment horizontal="center"/>
    </xf>
    <xf numFmtId="2" fontId="21" fillId="0" borderId="0" xfId="0" applyNumberFormat="1" applyFont="1"/>
    <xf numFmtId="0" fontId="18" fillId="0" borderId="1" xfId="0" applyFont="1" applyBorder="1" applyAlignment="1">
      <alignment wrapText="1"/>
    </xf>
    <xf numFmtId="169" fontId="22" fillId="0" borderId="0" xfId="0" applyNumberFormat="1" applyFont="1"/>
    <xf numFmtId="170" fontId="21" fillId="0" borderId="0" xfId="0" applyNumberFormat="1" applyFont="1"/>
    <xf numFmtId="169" fontId="21" fillId="0" borderId="7" xfId="0" applyNumberFormat="1" applyFont="1" applyBorder="1" applyAlignment="1"/>
    <xf numFmtId="0" fontId="21" fillId="0" borderId="1" xfId="0" applyFont="1" applyBorder="1" applyAlignment="1">
      <alignment horizontal="left" vertical="top" wrapText="1"/>
    </xf>
    <xf numFmtId="168" fontId="21" fillId="0" borderId="1" xfId="0" applyNumberFormat="1" applyFont="1" applyBorder="1" applyAlignment="1">
      <alignment horizontal="center"/>
    </xf>
    <xf numFmtId="4" fontId="21" fillId="0" borderId="4" xfId="0" applyNumberFormat="1" applyFont="1" applyBorder="1" applyAlignment="1">
      <alignment horizontal="center"/>
    </xf>
    <xf numFmtId="0" fontId="37" fillId="0" borderId="1" xfId="0" applyFont="1" applyBorder="1"/>
    <xf numFmtId="168" fontId="21" fillId="7" borderId="1" xfId="0" applyNumberFormat="1" applyFont="1" applyFill="1" applyBorder="1" applyAlignment="1">
      <alignment horizontal="center"/>
    </xf>
    <xf numFmtId="0" fontId="37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168" fontId="21" fillId="0" borderId="1" xfId="0" applyNumberFormat="1" applyFont="1" applyFill="1" applyBorder="1" applyAlignment="1">
      <alignment horizontal="center"/>
    </xf>
    <xf numFmtId="0" fontId="25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/>
    <xf numFmtId="0" fontId="38" fillId="0" borderId="1" xfId="0" applyFont="1" applyBorder="1" applyAlignment="1">
      <alignment horizontal="center" vertical="center" wrapText="1"/>
    </xf>
    <xf numFmtId="167" fontId="38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2" fontId="22" fillId="0" borderId="1" xfId="2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3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wrapText="1"/>
    </xf>
    <xf numFmtId="2" fontId="22" fillId="2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/>
    </xf>
    <xf numFmtId="169" fontId="39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167" fontId="39" fillId="0" borderId="0" xfId="0" applyNumberFormat="1" applyFont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39" fillId="2" borderId="1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39" fillId="0" borderId="1" xfId="0" applyFont="1" applyBorder="1"/>
    <xf numFmtId="167" fontId="39" fillId="0" borderId="0" xfId="0" applyNumberFormat="1" applyFont="1"/>
    <xf numFmtId="4" fontId="39" fillId="0" borderId="0" xfId="0" applyNumberFormat="1" applyFont="1"/>
    <xf numFmtId="0" fontId="38" fillId="0" borderId="1" xfId="0" applyFont="1" applyBorder="1" applyAlignment="1">
      <alignment horizontal="left" vertical="center"/>
    </xf>
    <xf numFmtId="0" fontId="38" fillId="0" borderId="1" xfId="0" applyFont="1" applyBorder="1"/>
    <xf numFmtId="4" fontId="38" fillId="0" borderId="1" xfId="0" applyNumberFormat="1" applyFont="1" applyBorder="1" applyAlignment="1">
      <alignment horizontal="center"/>
    </xf>
    <xf numFmtId="4" fontId="39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right"/>
    </xf>
    <xf numFmtId="0" fontId="38" fillId="0" borderId="1" xfId="0" applyFont="1" applyBorder="1" applyAlignment="1">
      <alignment wrapText="1"/>
    </xf>
    <xf numFmtId="4" fontId="22" fillId="0" borderId="0" xfId="0" applyNumberFormat="1" applyFont="1"/>
    <xf numFmtId="171" fontId="22" fillId="0" borderId="0" xfId="0" applyNumberFormat="1" applyFont="1"/>
    <xf numFmtId="0" fontId="22" fillId="0" borderId="0" xfId="0" applyFont="1"/>
    <xf numFmtId="167" fontId="22" fillId="0" borderId="0" xfId="0" applyNumberFormat="1" applyFont="1"/>
    <xf numFmtId="0" fontId="39" fillId="0" borderId="1" xfId="0" applyFont="1" applyBorder="1" applyAlignment="1">
      <alignment wrapText="1"/>
    </xf>
    <xf numFmtId="0" fontId="23" fillId="9" borderId="7" xfId="0" applyFont="1" applyFill="1" applyBorder="1" applyAlignment="1">
      <alignment vertical="center" wrapText="1"/>
    </xf>
    <xf numFmtId="164" fontId="22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9" borderId="1" xfId="0" applyFont="1" applyFill="1" applyBorder="1" applyAlignment="1">
      <alignment horizontal="center" vertical="center" wrapText="1"/>
    </xf>
    <xf numFmtId="167" fontId="22" fillId="9" borderId="1" xfId="0" applyNumberFormat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25" fillId="0" borderId="7" xfId="0" applyFont="1" applyBorder="1"/>
    <xf numFmtId="170" fontId="25" fillId="0" borderId="7" xfId="0" applyNumberFormat="1" applyFont="1" applyBorder="1"/>
    <xf numFmtId="169" fontId="25" fillId="0" borderId="7" xfId="0" applyNumberFormat="1" applyFont="1" applyBorder="1"/>
    <xf numFmtId="0" fontId="42" fillId="0" borderId="0" xfId="0" applyFont="1" applyAlignment="1">
      <alignment vertical="center" wrapText="1"/>
    </xf>
    <xf numFmtId="0" fontId="43" fillId="0" borderId="0" xfId="0" applyFont="1"/>
    <xf numFmtId="0" fontId="42" fillId="0" borderId="1" xfId="0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8" fontId="43" fillId="0" borderId="1" xfId="0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43" fillId="0" borderId="1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1" fontId="43" fillId="0" borderId="0" xfId="0" applyNumberFormat="1" applyFont="1" applyBorder="1" applyAlignment="1">
      <alignment horizontal="center" vertical="center"/>
    </xf>
    <xf numFmtId="2" fontId="43" fillId="0" borderId="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2" fontId="43" fillId="0" borderId="0" xfId="0" applyNumberFormat="1" applyFont="1" applyAlignment="1">
      <alignment horizontal="center" vertical="center"/>
    </xf>
    <xf numFmtId="4" fontId="42" fillId="0" borderId="0" xfId="0" applyNumberFormat="1" applyFont="1" applyFill="1" applyAlignment="1">
      <alignment horizontal="center" vertical="center"/>
    </xf>
    <xf numFmtId="167" fontId="43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0" fontId="43" fillId="0" borderId="0" xfId="0" applyFont="1" applyBorder="1"/>
    <xf numFmtId="0" fontId="43" fillId="0" borderId="1" xfId="0" applyFont="1" applyBorder="1" applyAlignment="1">
      <alignment horizontal="justify" vertical="center" wrapText="1"/>
    </xf>
    <xf numFmtId="0" fontId="50" fillId="0" borderId="1" xfId="0" applyFont="1" applyBorder="1" applyAlignment="1">
      <alignment horizontal="justify" vertical="center" wrapText="1"/>
    </xf>
    <xf numFmtId="4" fontId="33" fillId="0" borderId="1" xfId="3" applyNumberFormat="1" applyFill="1" applyBorder="1" applyAlignment="1">
      <alignment horizontal="center" vertical="center" wrapText="1"/>
    </xf>
    <xf numFmtId="2" fontId="15" fillId="0" borderId="0" xfId="0" applyNumberFormat="1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justify" vertical="center" wrapText="1"/>
    </xf>
    <xf numFmtId="4" fontId="51" fillId="0" borderId="0" xfId="0" applyNumberFormat="1" applyFont="1" applyFill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51" fillId="0" borderId="0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left" vertical="center" wrapText="1"/>
    </xf>
    <xf numFmtId="2" fontId="46" fillId="0" borderId="1" xfId="3" applyNumberFormat="1" applyFont="1" applyBorder="1" applyAlignment="1">
      <alignment vertical="center" wrapText="1"/>
    </xf>
    <xf numFmtId="2" fontId="15" fillId="0" borderId="0" xfId="0" applyNumberFormat="1" applyFont="1" applyFill="1" applyAlignment="1">
      <alignment vertical="center" wrapText="1"/>
    </xf>
    <xf numFmtId="0" fontId="52" fillId="0" borderId="1" xfId="0" applyFont="1" applyBorder="1" applyAlignment="1">
      <alignment horizontal="justify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/>
    <xf numFmtId="167" fontId="43" fillId="0" borderId="0" xfId="0" applyNumberFormat="1" applyFont="1"/>
    <xf numFmtId="4" fontId="14" fillId="0" borderId="0" xfId="0" applyNumberFormat="1" applyFont="1" applyBorder="1" applyAlignment="1">
      <alignment horizontal="center" vertical="center" wrapText="1"/>
    </xf>
    <xf numFmtId="0" fontId="53" fillId="0" borderId="0" xfId="3" applyFont="1" applyBorder="1" applyAlignment="1">
      <alignment vertical="top" wrapText="1"/>
    </xf>
    <xf numFmtId="4" fontId="54" fillId="0" borderId="0" xfId="0" applyNumberFormat="1" applyFont="1" applyFill="1" applyBorder="1" applyAlignment="1">
      <alignment horizontal="center" vertical="center" wrapText="1"/>
    </xf>
    <xf numFmtId="4" fontId="43" fillId="0" borderId="0" xfId="0" applyNumberFormat="1" applyFont="1" applyBorder="1"/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4" fontId="43" fillId="0" borderId="0" xfId="0" applyNumberFormat="1" applyFont="1" applyFill="1" applyAlignment="1">
      <alignment horizontal="center" vertical="center"/>
    </xf>
    <xf numFmtId="168" fontId="42" fillId="0" borderId="1" xfId="0" applyNumberFormat="1" applyFont="1" applyBorder="1" applyAlignment="1">
      <alignment horizontal="center"/>
    </xf>
    <xf numFmtId="4" fontId="43" fillId="0" borderId="1" xfId="0" applyNumberFormat="1" applyFont="1" applyBorder="1" applyAlignment="1">
      <alignment horizontal="center"/>
    </xf>
    <xf numFmtId="4" fontId="43" fillId="0" borderId="0" xfId="0" applyNumberFormat="1" applyFont="1"/>
    <xf numFmtId="2" fontId="15" fillId="0" borderId="0" xfId="0" applyNumberFormat="1" applyFont="1"/>
    <xf numFmtId="168" fontId="43" fillId="0" borderId="1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8" fontId="2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1" fontId="21" fillId="0" borderId="3" xfId="0" applyNumberFormat="1" applyFont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4" fontId="56" fillId="0" borderId="1" xfId="3" applyNumberFormat="1" applyFont="1" applyFill="1" applyBorder="1" applyAlignment="1">
      <alignment horizontal="center" vertical="center" wrapText="1"/>
    </xf>
    <xf numFmtId="2" fontId="57" fillId="0" borderId="1" xfId="3" applyNumberFormat="1" applyFont="1" applyBorder="1" applyAlignment="1">
      <alignment vertical="center" wrapText="1"/>
    </xf>
    <xf numFmtId="2" fontId="56" fillId="0" borderId="0" xfId="3" applyNumberFormat="1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4" fontId="36" fillId="0" borderId="0" xfId="0" applyNumberFormat="1" applyFont="1"/>
    <xf numFmtId="168" fontId="25" fillId="0" borderId="1" xfId="0" applyNumberFormat="1" applyFont="1" applyFill="1" applyBorder="1" applyAlignment="1">
      <alignment horizontal="center"/>
    </xf>
    <xf numFmtId="0" fontId="59" fillId="0" borderId="1" xfId="4" applyFont="1" applyBorder="1" applyAlignment="1">
      <alignment horizontal="left" vertical="center" wrapText="1"/>
    </xf>
    <xf numFmtId="3" fontId="30" fillId="0" borderId="1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4" fontId="43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0" fontId="33" fillId="0" borderId="1" xfId="3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51" fillId="0" borderId="0" xfId="0" applyFont="1" applyAlignment="1">
      <alignment horizontal="justify" vertical="center" wrapText="1"/>
    </xf>
    <xf numFmtId="4" fontId="5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51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2" fontId="44" fillId="0" borderId="1" xfId="3" applyNumberFormat="1" applyFont="1" applyBorder="1" applyAlignment="1">
      <alignment vertical="center" wrapText="1"/>
    </xf>
    <xf numFmtId="2" fontId="27" fillId="0" borderId="0" xfId="3" applyNumberFormat="1" applyFont="1" applyAlignment="1">
      <alignment vertical="center" wrapText="1"/>
    </xf>
    <xf numFmtId="0" fontId="60" fillId="0" borderId="1" xfId="0" applyFont="1" applyBorder="1" applyAlignment="1">
      <alignment horizontal="justify" vertical="center" wrapText="1"/>
    </xf>
    <xf numFmtId="4" fontId="14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/>
    </xf>
    <xf numFmtId="4" fontId="54" fillId="0" borderId="0" xfId="0" applyNumberFormat="1" applyFont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right" vertical="center"/>
    </xf>
    <xf numFmtId="168" fontId="43" fillId="0" borderId="1" xfId="0" applyNumberFormat="1" applyFont="1" applyBorder="1" applyAlignment="1">
      <alignment horizontal="center"/>
    </xf>
    <xf numFmtId="4" fontId="15" fillId="0" borderId="0" xfId="0" applyNumberFormat="1" applyFont="1"/>
    <xf numFmtId="0" fontId="43" fillId="0" borderId="1" xfId="0" applyFont="1" applyBorder="1" applyAlignment="1">
      <alignment wrapText="1"/>
    </xf>
    <xf numFmtId="171" fontId="43" fillId="0" borderId="1" xfId="0" applyNumberFormat="1" applyFont="1" applyBorder="1" applyAlignment="1">
      <alignment horizontal="center"/>
    </xf>
    <xf numFmtId="0" fontId="61" fillId="0" borderId="0" xfId="0" applyFont="1" applyAlignment="1">
      <alignment vertical="center" wrapText="1"/>
    </xf>
    <xf numFmtId="0" fontId="62" fillId="0" borderId="0" xfId="0" applyFont="1"/>
    <xf numFmtId="0" fontId="61" fillId="0" borderId="0" xfId="0" applyFont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67" fontId="61" fillId="0" borderId="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" fontId="62" fillId="0" borderId="1" xfId="0" applyNumberFormat="1" applyFont="1" applyBorder="1" applyAlignment="1">
      <alignment horizontal="center" vertical="center"/>
    </xf>
    <xf numFmtId="169" fontId="6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1" fontId="62" fillId="0" borderId="0" xfId="0" applyNumberFormat="1" applyFont="1" applyAlignment="1">
      <alignment horizontal="center" vertical="center"/>
    </xf>
    <xf numFmtId="2" fontId="62" fillId="0" borderId="0" xfId="0" applyNumberFormat="1" applyFont="1" applyAlignment="1">
      <alignment horizontal="center" vertical="center"/>
    </xf>
    <xf numFmtId="4" fontId="62" fillId="0" borderId="0" xfId="0" applyNumberFormat="1" applyFont="1" applyAlignment="1">
      <alignment horizontal="center" vertical="center"/>
    </xf>
    <xf numFmtId="4" fontId="61" fillId="0" borderId="0" xfId="0" applyNumberFormat="1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/>
    </xf>
    <xf numFmtId="167" fontId="64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4" fillId="9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64" fillId="0" borderId="0" xfId="0" applyNumberFormat="1" applyFont="1" applyAlignment="1">
      <alignment vertical="center" wrapText="1"/>
    </xf>
    <xf numFmtId="0" fontId="62" fillId="0" borderId="0" xfId="0" applyFont="1" applyAlignment="1">
      <alignment vertical="center" wrapText="1"/>
    </xf>
    <xf numFmtId="167" fontId="63" fillId="0" borderId="0" xfId="0" applyNumberFormat="1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/>
    <xf numFmtId="167" fontId="62" fillId="0" borderId="0" xfId="0" applyNumberFormat="1" applyFont="1"/>
    <xf numFmtId="0" fontId="53" fillId="0" borderId="0" xfId="3" applyFont="1" applyAlignment="1">
      <alignment vertical="top" wrapText="1"/>
    </xf>
    <xf numFmtId="4" fontId="62" fillId="0" borderId="0" xfId="0" applyNumberFormat="1" applyFont="1"/>
    <xf numFmtId="0" fontId="61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wrapText="1"/>
    </xf>
    <xf numFmtId="4" fontId="61" fillId="0" borderId="1" xfId="0" applyNumberFormat="1" applyFont="1" applyBorder="1" applyAlignment="1">
      <alignment horizontal="center"/>
    </xf>
    <xf numFmtId="4" fontId="62" fillId="0" borderId="1" xfId="0" applyNumberFormat="1" applyFont="1" applyBorder="1" applyAlignment="1">
      <alignment horizontal="center"/>
    </xf>
    <xf numFmtId="0" fontId="61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right" wrapText="1"/>
    </xf>
    <xf numFmtId="169" fontId="62" fillId="0" borderId="1" xfId="0" applyNumberFormat="1" applyFont="1" applyBorder="1" applyAlignment="1">
      <alignment horizontal="center"/>
    </xf>
    <xf numFmtId="171" fontId="64" fillId="0" borderId="0" xfId="0" applyNumberFormat="1" applyFont="1"/>
    <xf numFmtId="0" fontId="62" fillId="0" borderId="1" xfId="0" applyFont="1" applyBorder="1" applyAlignment="1">
      <alignment horizontal="right"/>
    </xf>
    <xf numFmtId="0" fontId="65" fillId="0" borderId="1" xfId="0" applyFont="1" applyBorder="1" applyAlignment="1">
      <alignment wrapText="1"/>
    </xf>
    <xf numFmtId="172" fontId="13" fillId="0" borderId="7" xfId="0" applyNumberFormat="1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73" fontId="62" fillId="0" borderId="0" xfId="0" applyNumberFormat="1" applyFont="1"/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67" fillId="0" borderId="1" xfId="0" applyFont="1" applyBorder="1" applyAlignment="1">
      <alignment horizontal="left" vertical="center" wrapText="1"/>
    </xf>
    <xf numFmtId="2" fontId="6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2" fontId="14" fillId="0" borderId="1" xfId="3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69" fontId="1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0" fontId="61" fillId="0" borderId="1" xfId="0" applyFont="1" applyBorder="1"/>
    <xf numFmtId="4" fontId="64" fillId="0" borderId="0" xfId="0" applyNumberFormat="1" applyFont="1"/>
    <xf numFmtId="0" fontId="62" fillId="0" borderId="1" xfId="0" applyFont="1" applyBorder="1" applyAlignment="1">
      <alignment wrapText="1"/>
    </xf>
    <xf numFmtId="0" fontId="63" fillId="0" borderId="7" xfId="0" applyFont="1" applyBorder="1" applyAlignment="1">
      <alignment vertical="center" wrapText="1"/>
    </xf>
    <xf numFmtId="0" fontId="11" fillId="0" borderId="0" xfId="0" applyFont="1" applyAlignment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164" fontId="10" fillId="0" borderId="1" xfId="2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7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5" fontId="11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2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4" fontId="43" fillId="0" borderId="1" xfId="0" applyNumberFormat="1" applyFont="1" applyFill="1" applyBorder="1" applyAlignment="1">
      <alignment horizontal="center" vertical="center"/>
    </xf>
    <xf numFmtId="169" fontId="43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4" fillId="8" borderId="1" xfId="0" applyNumberFormat="1" applyFont="1" applyFill="1" applyBorder="1" applyAlignment="1">
      <alignment horizontal="center" vertical="center"/>
    </xf>
    <xf numFmtId="4" fontId="43" fillId="8" borderId="1" xfId="0" applyNumberFormat="1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left" wrapText="1"/>
    </xf>
    <xf numFmtId="1" fontId="14" fillId="8" borderId="1" xfId="0" applyNumberFormat="1" applyFont="1" applyFill="1" applyBorder="1" applyAlignment="1">
      <alignment horizontal="center" vertical="center"/>
    </xf>
    <xf numFmtId="168" fontId="14" fillId="8" borderId="1" xfId="0" applyNumberFormat="1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left" vertical="center" wrapText="1"/>
    </xf>
    <xf numFmtId="1" fontId="14" fillId="10" borderId="1" xfId="0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vertical="center"/>
    </xf>
    <xf numFmtId="4" fontId="14" fillId="10" borderId="1" xfId="0" applyNumberFormat="1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left" vertical="center" wrapText="1"/>
    </xf>
    <xf numFmtId="1" fontId="43" fillId="1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vertical="center" wrapText="1"/>
    </xf>
    <xf numFmtId="168" fontId="14" fillId="10" borderId="1" xfId="0" applyNumberFormat="1" applyFont="1" applyFill="1" applyBorder="1" applyAlignment="1">
      <alignment horizontal="center" vertical="center"/>
    </xf>
    <xf numFmtId="4" fontId="43" fillId="10" borderId="1" xfId="0" applyNumberFormat="1" applyFont="1" applyFill="1" applyBorder="1" applyAlignment="1">
      <alignment horizontal="center" vertical="center"/>
    </xf>
    <xf numFmtId="0" fontId="45" fillId="10" borderId="1" xfId="0" applyFont="1" applyFill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/>
    </xf>
    <xf numFmtId="14" fontId="43" fillId="8" borderId="1" xfId="0" applyNumberFormat="1" applyFont="1" applyFill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4" fontId="13" fillId="11" borderId="1" xfId="0" applyNumberFormat="1" applyFont="1" applyFill="1" applyBorder="1" applyAlignment="1">
      <alignment horizontal="center" vertical="center"/>
    </xf>
    <xf numFmtId="0" fontId="42" fillId="11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43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14" fontId="43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vertical="center"/>
    </xf>
    <xf numFmtId="4" fontId="43" fillId="2" borderId="1" xfId="0" applyNumberFormat="1" applyFont="1" applyFill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/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4" fontId="4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25" fillId="0" borderId="1" xfId="0" applyNumberFormat="1" applyFont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/>
    <xf numFmtId="4" fontId="15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43" fillId="2" borderId="1" xfId="0" applyNumberFormat="1" applyFont="1" applyFill="1" applyBorder="1"/>
    <xf numFmtId="4" fontId="43" fillId="2" borderId="1" xfId="0" applyNumberFormat="1" applyFont="1" applyFill="1" applyBorder="1" applyAlignment="1">
      <alignment horizontal="center" vertical="center" wrapText="1"/>
    </xf>
    <xf numFmtId="4" fontId="51" fillId="2" borderId="1" xfId="0" applyNumberFormat="1" applyFont="1" applyFill="1" applyBorder="1" applyAlignment="1">
      <alignment horizontal="justify" vertical="center" wrapText="1"/>
    </xf>
    <xf numFmtId="4" fontId="48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5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9" fillId="12" borderId="1" xfId="4" applyFont="1" applyFill="1" applyBorder="1" applyAlignment="1">
      <alignment horizontal="left" vertical="center" wrapText="1"/>
    </xf>
    <xf numFmtId="3" fontId="30" fillId="12" borderId="1" xfId="0" applyNumberFormat="1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 wrapText="1"/>
    </xf>
    <xf numFmtId="168" fontId="43" fillId="12" borderId="1" xfId="0" applyNumberFormat="1" applyFont="1" applyFill="1" applyBorder="1" applyAlignment="1">
      <alignment horizontal="center" vertical="center"/>
    </xf>
    <xf numFmtId="4" fontId="14" fillId="12" borderId="1" xfId="0" applyNumberFormat="1" applyFont="1" applyFill="1" applyBorder="1" applyAlignment="1">
      <alignment horizontal="center" vertical="center"/>
    </xf>
    <xf numFmtId="1" fontId="14" fillId="12" borderId="1" xfId="0" applyNumberFormat="1" applyFont="1" applyFill="1" applyBorder="1" applyAlignment="1">
      <alignment horizontal="center" vertical="center"/>
    </xf>
    <xf numFmtId="168" fontId="14" fillId="12" borderId="1" xfId="0" applyNumberFormat="1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 wrapText="1"/>
    </xf>
    <xf numFmtId="14" fontId="43" fillId="10" borderId="1" xfId="0" applyNumberFormat="1" applyFont="1" applyFill="1" applyBorder="1" applyAlignment="1">
      <alignment horizontal="center" vertical="center" wrapText="1"/>
    </xf>
    <xf numFmtId="0" fontId="62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2" fontId="62" fillId="10" borderId="1" xfId="0" applyNumberFormat="1" applyFont="1" applyFill="1" applyBorder="1" applyAlignment="1">
      <alignment horizontal="center" vertical="center" wrapText="1"/>
    </xf>
    <xf numFmtId="4" fontId="14" fillId="10" borderId="1" xfId="0" applyNumberFormat="1" applyFont="1" applyFill="1" applyBorder="1" applyAlignment="1">
      <alignment horizontal="center" vertical="center" wrapText="1"/>
    </xf>
    <xf numFmtId="2" fontId="14" fillId="1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vertical="center" wrapText="1"/>
    </xf>
    <xf numFmtId="4" fontId="14" fillId="10" borderId="1" xfId="0" applyNumberFormat="1" applyFont="1" applyFill="1" applyBorder="1" applyAlignment="1">
      <alignment vertical="center"/>
    </xf>
    <xf numFmtId="0" fontId="21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vertical="center" wrapText="1"/>
    </xf>
    <xf numFmtId="166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8" fillId="2" borderId="0" xfId="0" applyFont="1" applyFill="1" applyAlignment="1">
      <alignment vertical="center"/>
    </xf>
    <xf numFmtId="0" fontId="71" fillId="3" borderId="1" xfId="0" applyFont="1" applyFill="1" applyBorder="1" applyAlignment="1">
      <alignment horizontal="center" wrapText="1"/>
    </xf>
    <xf numFmtId="0" fontId="71" fillId="3" borderId="4" xfId="0" applyFont="1" applyFill="1" applyBorder="1" applyAlignment="1">
      <alignment horizontal="center" wrapText="1"/>
    </xf>
    <xf numFmtId="0" fontId="71" fillId="3" borderId="23" xfId="0" applyFont="1" applyFill="1" applyBorder="1" applyAlignment="1">
      <alignment horizontal="center" wrapText="1"/>
    </xf>
    <xf numFmtId="0" fontId="71" fillId="3" borderId="24" xfId="0" applyFont="1" applyFill="1" applyBorder="1" applyAlignment="1">
      <alignment horizontal="center" wrapText="1"/>
    </xf>
    <xf numFmtId="0" fontId="71" fillId="4" borderId="24" xfId="0" applyFont="1" applyFill="1" applyBorder="1" applyAlignment="1">
      <alignment horizontal="center" wrapText="1"/>
    </xf>
    <xf numFmtId="0" fontId="71" fillId="3" borderId="6" xfId="0" applyFont="1" applyFill="1" applyBorder="1" applyAlignment="1">
      <alignment horizontal="center" wrapText="1"/>
    </xf>
    <xf numFmtId="4" fontId="69" fillId="5" borderId="23" xfId="0" applyNumberFormat="1" applyFont="1" applyFill="1" applyBorder="1" applyAlignment="1">
      <alignment horizontal="right" vertical="center"/>
    </xf>
    <xf numFmtId="4" fontId="69" fillId="5" borderId="1" xfId="0" applyNumberFormat="1" applyFont="1" applyFill="1" applyBorder="1" applyAlignment="1">
      <alignment horizontal="right" vertical="center"/>
    </xf>
    <xf numFmtId="4" fontId="69" fillId="5" borderId="24" xfId="0" applyNumberFormat="1" applyFont="1" applyFill="1" applyBorder="1" applyAlignment="1">
      <alignment horizontal="right" vertical="center"/>
    </xf>
    <xf numFmtId="3" fontId="69" fillId="5" borderId="6" xfId="0" applyNumberFormat="1" applyFont="1" applyFill="1" applyBorder="1" applyAlignment="1">
      <alignment horizontal="left" vertical="center"/>
    </xf>
    <xf numFmtId="0" fontId="69" fillId="5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4" fillId="7" borderId="4" xfId="1" applyNumberFormat="1" applyFont="1" applyFill="1" applyBorder="1" applyAlignment="1" applyProtection="1">
      <alignment horizontal="left" vertical="center" wrapText="1"/>
      <protection hidden="1"/>
    </xf>
    <xf numFmtId="165" fontId="4" fillId="7" borderId="6" xfId="1" applyNumberFormat="1" applyFont="1" applyFill="1" applyBorder="1" applyAlignment="1" applyProtection="1">
      <alignment horizontal="left" vertical="center" wrapText="1"/>
      <protection hidden="1"/>
    </xf>
    <xf numFmtId="165" fontId="4" fillId="6" borderId="4" xfId="1" applyNumberFormat="1" applyFont="1" applyFill="1" applyBorder="1" applyAlignment="1" applyProtection="1">
      <alignment horizontal="left" vertical="center" wrapText="1"/>
      <protection hidden="1"/>
    </xf>
    <xf numFmtId="165" fontId="4" fillId="6" borderId="6" xfId="1" applyNumberFormat="1" applyFont="1" applyFill="1" applyBorder="1" applyAlignment="1" applyProtection="1">
      <alignment horizontal="left" vertical="center" wrapText="1"/>
      <protection hidden="1"/>
    </xf>
    <xf numFmtId="49" fontId="71" fillId="0" borderId="1" xfId="0" applyNumberFormat="1" applyFont="1" applyFill="1" applyBorder="1" applyAlignment="1">
      <alignment horizontal="center" vertical="top" wrapText="1"/>
    </xf>
    <xf numFmtId="0" fontId="71" fillId="0" borderId="2" xfId="0" applyFont="1" applyFill="1" applyBorder="1" applyAlignment="1">
      <alignment horizontal="center" vertical="top" wrapText="1"/>
    </xf>
    <xf numFmtId="0" fontId="71" fillId="0" borderId="9" xfId="0" applyFont="1" applyFill="1" applyBorder="1" applyAlignment="1">
      <alignment horizontal="center" vertical="top" wrapText="1"/>
    </xf>
    <xf numFmtId="0" fontId="71" fillId="0" borderId="3" xfId="0" applyFont="1" applyFill="1" applyBorder="1" applyAlignment="1">
      <alignment horizontal="center" vertical="top" wrapText="1"/>
    </xf>
    <xf numFmtId="0" fontId="70" fillId="4" borderId="2" xfId="0" applyFont="1" applyFill="1" applyBorder="1" applyAlignment="1">
      <alignment horizontal="center" vertical="center" wrapText="1"/>
    </xf>
    <xf numFmtId="0" fontId="70" fillId="4" borderId="9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0" fontId="73" fillId="2" borderId="2" xfId="3" applyFont="1" applyFill="1" applyBorder="1" applyAlignment="1">
      <alignment horizontal="center" vertical="center" wrapText="1"/>
    </xf>
    <xf numFmtId="0" fontId="73" fillId="2" borderId="9" xfId="3" applyFont="1" applyFill="1" applyBorder="1" applyAlignment="1">
      <alignment horizontal="center" vertical="center" wrapText="1"/>
    </xf>
    <xf numFmtId="0" fontId="73" fillId="2" borderId="3" xfId="3" applyFont="1" applyFill="1" applyBorder="1" applyAlignment="1">
      <alignment horizontal="center" vertical="center" wrapText="1"/>
    </xf>
    <xf numFmtId="4" fontId="71" fillId="2" borderId="24" xfId="0" applyNumberFormat="1" applyFont="1" applyFill="1" applyBorder="1" applyAlignment="1">
      <alignment horizontal="center" vertical="top"/>
    </xf>
    <xf numFmtId="4" fontId="71" fillId="2" borderId="27" xfId="0" applyNumberFormat="1" applyFont="1" applyFill="1" applyBorder="1" applyAlignment="1">
      <alignment horizontal="center" vertical="top"/>
    </xf>
    <xf numFmtId="0" fontId="72" fillId="0" borderId="2" xfId="0" applyFont="1" applyFill="1" applyBorder="1" applyAlignment="1">
      <alignment horizontal="left" vertical="top" wrapText="1"/>
    </xf>
    <xf numFmtId="0" fontId="72" fillId="0" borderId="9" xfId="0" applyFont="1" applyFill="1" applyBorder="1" applyAlignment="1">
      <alignment horizontal="left" vertical="top" wrapText="1"/>
    </xf>
    <xf numFmtId="0" fontId="72" fillId="0" borderId="3" xfId="0" applyFont="1" applyFill="1" applyBorder="1" applyAlignment="1">
      <alignment horizontal="left" vertical="top" wrapText="1"/>
    </xf>
    <xf numFmtId="0" fontId="71" fillId="0" borderId="1" xfId="0" applyFont="1" applyFill="1" applyBorder="1" applyAlignment="1">
      <alignment horizontal="center" vertical="top"/>
    </xf>
    <xf numFmtId="4" fontId="71" fillId="0" borderId="23" xfId="0" applyNumberFormat="1" applyFont="1" applyFill="1" applyBorder="1" applyAlignment="1">
      <alignment horizontal="center" vertical="top"/>
    </xf>
    <xf numFmtId="4" fontId="71" fillId="0" borderId="25" xfId="0" applyNumberFormat="1" applyFont="1" applyFill="1" applyBorder="1" applyAlignment="1">
      <alignment horizontal="center" vertical="top"/>
    </xf>
    <xf numFmtId="4" fontId="71" fillId="0" borderId="1" xfId="0" applyNumberFormat="1" applyFont="1" applyFill="1" applyBorder="1" applyAlignment="1">
      <alignment horizontal="center" vertical="top"/>
    </xf>
    <xf numFmtId="4" fontId="71" fillId="0" borderId="26" xfId="0" applyNumberFormat="1" applyFont="1" applyFill="1" applyBorder="1" applyAlignment="1">
      <alignment horizontal="center" vertical="top"/>
    </xf>
    <xf numFmtId="4" fontId="71" fillId="2" borderId="23" xfId="0" applyNumberFormat="1" applyFont="1" applyFill="1" applyBorder="1" applyAlignment="1">
      <alignment horizontal="center" vertical="top"/>
    </xf>
    <xf numFmtId="4" fontId="71" fillId="2" borderId="25" xfId="0" applyNumberFormat="1" applyFont="1" applyFill="1" applyBorder="1" applyAlignment="1">
      <alignment horizontal="center" vertical="top"/>
    </xf>
    <xf numFmtId="4" fontId="71" fillId="2" borderId="1" xfId="0" applyNumberFormat="1" applyFont="1" applyFill="1" applyBorder="1" applyAlignment="1">
      <alignment horizontal="center" vertical="top"/>
    </xf>
    <xf numFmtId="4" fontId="71" fillId="2" borderId="26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69" fillId="4" borderId="2" xfId="0" applyFont="1" applyFill="1" applyBorder="1" applyAlignment="1">
      <alignment horizontal="center" vertical="center" wrapText="1"/>
    </xf>
    <xf numFmtId="0" fontId="69" fillId="4" borderId="9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center" vertical="top" wrapText="1"/>
    </xf>
    <xf numFmtId="0" fontId="69" fillId="4" borderId="15" xfId="0" applyFont="1" applyFill="1" applyBorder="1" applyAlignment="1">
      <alignment horizontal="center" vertical="top" wrapText="1"/>
    </xf>
    <xf numFmtId="0" fontId="69" fillId="4" borderId="2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0" fontId="70" fillId="4" borderId="10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center" vertical="center" wrapText="1"/>
    </xf>
    <xf numFmtId="0" fontId="69" fillId="4" borderId="21" xfId="0" applyFont="1" applyFill="1" applyBorder="1" applyAlignment="1">
      <alignment horizontal="center" vertical="top" wrapText="1"/>
    </xf>
    <xf numFmtId="0" fontId="69" fillId="4" borderId="22" xfId="0" applyFont="1" applyFill="1" applyBorder="1" applyAlignment="1">
      <alignment horizontal="center" vertical="top" wrapText="1"/>
    </xf>
    <xf numFmtId="0" fontId="69" fillId="4" borderId="13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4" borderId="12" xfId="0" applyFont="1" applyFill="1" applyBorder="1" applyAlignment="1">
      <alignment horizontal="center" vertical="center" wrapText="1"/>
    </xf>
    <xf numFmtId="0" fontId="69" fillId="4" borderId="18" xfId="0" applyFont="1" applyFill="1" applyBorder="1" applyAlignment="1">
      <alignment horizontal="center" vertical="center" wrapText="1"/>
    </xf>
    <xf numFmtId="0" fontId="69" fillId="4" borderId="19" xfId="0" applyFont="1" applyFill="1" applyBorder="1" applyAlignment="1">
      <alignment horizontal="center" vertical="center" wrapText="1"/>
    </xf>
    <xf numFmtId="0" fontId="69" fillId="4" borderId="20" xfId="0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left" vertical="center"/>
    </xf>
    <xf numFmtId="0" fontId="69" fillId="5" borderId="4" xfId="0" applyFont="1" applyFill="1" applyBorder="1" applyAlignment="1">
      <alignment horizontal="left" vertical="center"/>
    </xf>
    <xf numFmtId="0" fontId="70" fillId="4" borderId="28" xfId="0" applyFont="1" applyFill="1" applyBorder="1" applyAlignment="1">
      <alignment horizontal="center" vertical="center" wrapText="1"/>
    </xf>
    <xf numFmtId="0" fontId="70" fillId="4" borderId="29" xfId="0" applyFont="1" applyFill="1" applyBorder="1" applyAlignment="1">
      <alignment horizontal="center" vertical="center" wrapText="1"/>
    </xf>
    <xf numFmtId="0" fontId="70" fillId="4" borderId="3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5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/>
    </xf>
    <xf numFmtId="0" fontId="39" fillId="0" borderId="1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167" fontId="39" fillId="2" borderId="7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43" fillId="10" borderId="2" xfId="0" applyFont="1" applyFill="1" applyBorder="1" applyAlignment="1">
      <alignment horizontal="center" vertical="center"/>
    </xf>
    <xf numFmtId="0" fontId="43" fillId="10" borderId="9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/>
    </xf>
    <xf numFmtId="0" fontId="43" fillId="0" borderId="1" xfId="0" applyFont="1" applyBorder="1" applyAlignment="1">
      <alignment horizontal="justify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4" fontId="14" fillId="10" borderId="2" xfId="0" applyNumberFormat="1" applyFont="1" applyFill="1" applyBorder="1" applyAlignment="1">
      <alignment horizontal="center" vertical="center"/>
    </xf>
    <xf numFmtId="4" fontId="14" fillId="10" borderId="9" xfId="0" applyNumberFormat="1" applyFont="1" applyFill="1" applyBorder="1" applyAlignment="1">
      <alignment horizontal="center" vertical="center"/>
    </xf>
    <xf numFmtId="4" fontId="14" fillId="10" borderId="3" xfId="0" applyNumberFormat="1" applyFont="1" applyFill="1" applyBorder="1" applyAlignment="1">
      <alignment horizontal="center" vertical="center"/>
    </xf>
    <xf numFmtId="4" fontId="43" fillId="10" borderId="2" xfId="0" applyNumberFormat="1" applyFont="1" applyFill="1" applyBorder="1" applyAlignment="1">
      <alignment horizontal="center" vertical="center"/>
    </xf>
    <xf numFmtId="4" fontId="43" fillId="10" borderId="9" xfId="0" applyNumberFormat="1" applyFont="1" applyFill="1" applyBorder="1" applyAlignment="1">
      <alignment horizontal="center" vertical="center"/>
    </xf>
    <xf numFmtId="4" fontId="43" fillId="10" borderId="3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4" fontId="43" fillId="2" borderId="2" xfId="0" applyNumberFormat="1" applyFont="1" applyFill="1" applyBorder="1" applyAlignment="1">
      <alignment horizontal="center" vertical="center"/>
    </xf>
    <xf numFmtId="4" fontId="43" fillId="2" borderId="9" xfId="0" applyNumberFormat="1" applyFont="1" applyFill="1" applyBorder="1" applyAlignment="1">
      <alignment horizontal="center" vertical="center"/>
    </xf>
    <xf numFmtId="4" fontId="43" fillId="2" borderId="3" xfId="0" applyNumberFormat="1" applyFont="1" applyFill="1" applyBorder="1" applyAlignment="1">
      <alignment horizontal="center" vertical="center"/>
    </xf>
    <xf numFmtId="4" fontId="14" fillId="8" borderId="2" xfId="0" applyNumberFormat="1" applyFont="1" applyFill="1" applyBorder="1" applyAlignment="1">
      <alignment horizontal="center" vertical="center"/>
    </xf>
    <xf numFmtId="4" fontId="14" fillId="8" borderId="9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 wrapText="1"/>
    </xf>
    <xf numFmtId="4" fontId="43" fillId="2" borderId="2" xfId="0" applyNumberFormat="1" applyFont="1" applyFill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14" fontId="43" fillId="2" borderId="2" xfId="0" applyNumberFormat="1" applyFont="1" applyFill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vertical="center" wrapText="1"/>
    </xf>
    <xf numFmtId="168" fontId="14" fillId="0" borderId="9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1" fillId="0" borderId="17" xfId="0" applyFont="1" applyBorder="1" applyAlignment="1">
      <alignment horizontal="left" vertical="center"/>
    </xf>
    <xf numFmtId="0" fontId="62" fillId="0" borderId="1" xfId="0" applyFont="1" applyBorder="1" applyAlignment="1">
      <alignment horizontal="justify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left" vertical="center" wrapText="1"/>
    </xf>
    <xf numFmtId="0" fontId="62" fillId="0" borderId="5" xfId="0" applyFont="1" applyBorder="1" applyAlignment="1">
      <alignment horizontal="left" vertical="center" wrapText="1"/>
    </xf>
    <xf numFmtId="0" fontId="62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43" fillId="8" borderId="2" xfId="0" applyFont="1" applyFill="1" applyBorder="1" applyAlignment="1">
      <alignment horizontal="center" vertical="center" wrapText="1"/>
    </xf>
    <xf numFmtId="0" fontId="43" fillId="8" borderId="9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2" fontId="6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71" fillId="0" borderId="6" xfId="0" applyNumberFormat="1" applyFont="1" applyFill="1" applyBorder="1" applyAlignment="1">
      <alignment horizontal="center" vertical="top" wrapText="1"/>
    </xf>
    <xf numFmtId="14" fontId="71" fillId="0" borderId="6" xfId="0" applyNumberFormat="1" applyFont="1" applyFill="1" applyBorder="1" applyAlignment="1">
      <alignment horizontal="center" vertical="top" wrapText="1"/>
    </xf>
    <xf numFmtId="0" fontId="71" fillId="0" borderId="21" xfId="0" applyNumberFormat="1" applyFont="1" applyFill="1" applyBorder="1" applyAlignment="1">
      <alignment horizontal="left" vertical="top" wrapText="1"/>
    </xf>
    <xf numFmtId="0" fontId="71" fillId="0" borderId="31" xfId="0" applyNumberFormat="1" applyFont="1" applyFill="1" applyBorder="1" applyAlignment="1">
      <alignment horizontal="left" vertical="top" wrapText="1"/>
    </xf>
    <xf numFmtId="0" fontId="71" fillId="0" borderId="22" xfId="0" applyNumberFormat="1" applyFont="1" applyFill="1" applyBorder="1" applyAlignment="1">
      <alignment horizontal="left" vertical="top" wrapText="1"/>
    </xf>
    <xf numFmtId="0" fontId="74" fillId="2" borderId="2" xfId="3" applyFont="1" applyFill="1" applyBorder="1" applyAlignment="1">
      <alignment horizontal="center" vertical="center"/>
    </xf>
    <xf numFmtId="0" fontId="75" fillId="2" borderId="9" xfId="3" applyFont="1" applyFill="1" applyBorder="1" applyAlignment="1">
      <alignment horizontal="center" vertical="center" wrapText="1"/>
    </xf>
    <xf numFmtId="0" fontId="75" fillId="2" borderId="3" xfId="3" applyFont="1" applyFill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 2 2" xfId="4"/>
    <cellStyle name="Финансовый" xfId="2" builtinId="3"/>
  </cellStyles>
  <dxfs count="0"/>
  <tableStyles count="0" defaultTableStyle="TableStyleMedium2" defaultPivotStyle="PivotStyleLight16"/>
  <colors>
    <mruColors>
      <color rgb="FF99CCFF"/>
      <color rgb="FFF9F9F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FS\doc\Users\HomutovskayaVV\Desktop\&#1059;&#1075;&#1091;&#1090;%20(&#1074;%20&#1088;&#1072;&#1073;&#1086;&#1090;&#1077;)\&#1064;&#1072;&#1073;&#1083;&#1086;&#1085;%20&#1088;&#1072;&#1089;&#1095;&#1077;&#1090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>
        <row r="3">
          <cell r="B3" t="str">
            <v>Забор из ДПК</v>
          </cell>
          <cell r="C3">
            <v>120</v>
          </cell>
          <cell r="D3" t="str">
            <v>кв.м.</v>
          </cell>
          <cell r="E3">
            <v>7</v>
          </cell>
          <cell r="F3">
            <v>840</v>
          </cell>
        </row>
        <row r="4">
          <cell r="B4" t="str">
            <v>Светодиодный клип-лайт для деревьев</v>
          </cell>
          <cell r="C4">
            <v>10</v>
          </cell>
          <cell r="D4" t="str">
            <v>кв.м.</v>
          </cell>
          <cell r="E4">
            <v>30</v>
          </cell>
          <cell r="F4">
            <v>300</v>
          </cell>
        </row>
        <row r="5">
          <cell r="B5" t="str">
            <v>Тратуарная плитка</v>
          </cell>
          <cell r="C5">
            <v>100</v>
          </cell>
          <cell r="D5" t="str">
            <v>кв.м.</v>
          </cell>
          <cell r="E5">
            <v>1.9</v>
          </cell>
          <cell r="F5">
            <v>190</v>
          </cell>
        </row>
        <row r="6">
          <cell r="B6" t="str">
            <v>Укладка тратуарной плитки</v>
          </cell>
          <cell r="C6">
            <v>1</v>
          </cell>
          <cell r="E6">
            <v>80</v>
          </cell>
          <cell r="F6">
            <v>80</v>
          </cell>
        </row>
        <row r="7">
          <cell r="B7" t="str">
            <v>Урна</v>
          </cell>
          <cell r="C7">
            <v>3</v>
          </cell>
          <cell r="D7" t="str">
            <v>Единица</v>
          </cell>
          <cell r="E7">
            <v>20</v>
          </cell>
          <cell r="F7">
            <v>60</v>
          </cell>
        </row>
        <row r="8">
          <cell r="C8">
            <v>3</v>
          </cell>
          <cell r="D8" t="str">
            <v>Единица</v>
          </cell>
          <cell r="E8">
            <v>45</v>
          </cell>
          <cell r="F8">
            <v>135</v>
          </cell>
        </row>
        <row r="9">
          <cell r="C9">
            <v>1</v>
          </cell>
          <cell r="D9" t="str">
            <v>Комплект</v>
          </cell>
          <cell r="E9">
            <v>96</v>
          </cell>
          <cell r="F9">
            <v>96</v>
          </cell>
        </row>
        <row r="10">
          <cell r="B10" t="str">
            <v>Мольберты</v>
          </cell>
          <cell r="C10">
            <v>10</v>
          </cell>
          <cell r="D10" t="str">
            <v>Единица</v>
          </cell>
          <cell r="E10">
            <v>10</v>
          </cell>
          <cell r="F10">
            <v>100</v>
          </cell>
        </row>
        <row r="11">
          <cell r="C11">
            <v>3</v>
          </cell>
          <cell r="D11" t="str">
            <v>Комплект</v>
          </cell>
          <cell r="E11">
            <v>26</v>
          </cell>
          <cell r="F11">
            <v>78</v>
          </cell>
        </row>
        <row r="12">
          <cell r="B12" t="str">
            <v>Стол уличный (круглый)</v>
          </cell>
          <cell r="C12">
            <v>1</v>
          </cell>
          <cell r="D12" t="str">
            <v>Комплект</v>
          </cell>
          <cell r="E12">
            <v>72</v>
          </cell>
          <cell r="F12">
            <v>72</v>
          </cell>
        </row>
        <row r="13">
          <cell r="C13">
            <v>1</v>
          </cell>
          <cell r="D13" t="str">
            <v>Комплект</v>
          </cell>
          <cell r="E13">
            <v>49</v>
          </cell>
          <cell r="F13">
            <v>49</v>
          </cell>
        </row>
        <row r="14">
          <cell r="B14" t="str">
            <v>Качели</v>
          </cell>
          <cell r="C14">
            <v>1</v>
          </cell>
          <cell r="D14" t="str">
            <v>Комплект</v>
          </cell>
          <cell r="E14">
            <v>63</v>
          </cell>
          <cell r="F14">
            <v>63</v>
          </cell>
        </row>
        <row r="22">
          <cell r="C22">
            <v>15</v>
          </cell>
          <cell r="D22">
            <v>15</v>
          </cell>
        </row>
        <row r="23">
          <cell r="D2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k.com/wall-137276391_1514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kwork.ru/business-copywriting/9230/posty-dlya-vk-informatsionnie-i-reklamnie" TargetMode="External"/><Relationship Id="rId1" Type="http://schemas.openxmlformats.org/officeDocument/2006/relationships/hyperlink" Target="https://surgut.mastervdom.ru/sborka-mebeli/-%20&#1087;&#1088;&#1072;&#1081;&#1089;-&#1083;&#1080;&#1089;&#1090;&#1086;&#1084;%20&#1085;&#1072;%20&#1086;&#1073;&#1086;&#1088;&#1091;&#1076;&#1086;&#1074;&#1072;&#1085;&#1080;&#1077;,%20&#1090;&#1077;&#1093;&#1085;&#1080;&#1082;&#1091;,%20&#1084;&#1072;&#1090;&#1077;&#1088;&#1080;&#1072;&#1083;&#1099;,%20&#1086;&#1082;&#1072;&#1079;&#1072;&#1085;&#1080;&#1077;%20&#1091;&#1089;&#1083;&#1091;&#1075;,%20&#1088;&#1072;&#1073;&#1086;&#1090;%20&#1080;%20&#1090;.&#1076;.%20%20(&#1091;&#1082;&#1079;&#1072;&#1090;&#1100;%20&#1089;&#1089;&#1099;&#1083;&#1082;&#1091;%20&#1085;&#1072;%20&#1076;&#1086;&#1082;&#1091;&#1084;&#1077;&#1085;&#1090;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kwork.ru/business-copywriting/9230/posty-dlya-vk-informatsionnie-i-reklamni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work.ru/business-copywriting/9230/posty-dlya-vk-informatsionnie-i-reklamn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P21" sqref="P21:P22"/>
    </sheetView>
  </sheetViews>
  <sheetFormatPr defaultRowHeight="17.25"/>
  <cols>
    <col min="1" max="1" width="9.140625" style="1"/>
    <col min="2" max="2" width="50" style="1" customWidth="1"/>
    <col min="3" max="3" width="18.42578125" style="1" customWidth="1"/>
    <col min="4" max="4" width="19" style="1" customWidth="1"/>
    <col min="5" max="5" width="19.28515625" style="1" customWidth="1"/>
    <col min="6" max="7" width="13.28515625" style="1" hidden="1" customWidth="1"/>
    <col min="8" max="16384" width="9.140625" style="1"/>
  </cols>
  <sheetData>
    <row r="1" spans="1:7" ht="33" customHeight="1">
      <c r="A1" s="490" t="s">
        <v>26</v>
      </c>
      <c r="B1" s="490"/>
      <c r="C1" s="490"/>
      <c r="D1" s="490"/>
      <c r="E1" s="490"/>
      <c r="F1" s="490"/>
      <c r="G1" s="490"/>
    </row>
    <row r="2" spans="1:7" ht="73.5" customHeight="1">
      <c r="A2" s="2" t="s">
        <v>0</v>
      </c>
      <c r="B2" s="2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s="10" customFormat="1" ht="30.75" customHeight="1">
      <c r="A3" s="491" t="s">
        <v>8</v>
      </c>
      <c r="B3" s="492"/>
      <c r="C3" s="11">
        <f>C11+C15</f>
        <v>67158700</v>
      </c>
      <c r="D3" s="11">
        <f>D11+D15</f>
        <v>33321200</v>
      </c>
      <c r="E3" s="11">
        <f>E11+E15</f>
        <v>34238960</v>
      </c>
      <c r="F3" s="6"/>
      <c r="G3" s="6"/>
    </row>
    <row r="4" spans="1:7" s="10" customFormat="1" ht="30.75" customHeight="1">
      <c r="A4" s="6">
        <v>1</v>
      </c>
      <c r="B4" s="7" t="s">
        <v>16</v>
      </c>
      <c r="C4" s="8">
        <f>D4+E4</f>
        <v>2301000</v>
      </c>
      <c r="D4" s="8">
        <v>1610700</v>
      </c>
      <c r="E4" s="8">
        <v>690300</v>
      </c>
      <c r="F4" s="9">
        <f t="shared" ref="F4:F10" si="0">D4/C4%</f>
        <v>70</v>
      </c>
      <c r="G4" s="9">
        <f t="shared" ref="G4:G10" si="1">D4/C4%</f>
        <v>70</v>
      </c>
    </row>
    <row r="5" spans="1:7" s="10" customFormat="1" ht="30.75" customHeight="1">
      <c r="A5" s="6">
        <f>A4+1</f>
        <v>2</v>
      </c>
      <c r="B5" s="7" t="s">
        <v>17</v>
      </c>
      <c r="C5" s="8">
        <f>D5+E5</f>
        <v>2063000</v>
      </c>
      <c r="D5" s="8">
        <v>1444100</v>
      </c>
      <c r="E5" s="8">
        <v>618900</v>
      </c>
      <c r="F5" s="9">
        <f t="shared" si="0"/>
        <v>70</v>
      </c>
      <c r="G5" s="9">
        <f t="shared" si="1"/>
        <v>70</v>
      </c>
    </row>
    <row r="6" spans="1:7" s="10" customFormat="1" ht="30.75" customHeight="1">
      <c r="A6" s="6">
        <f t="shared" ref="A6:A10" si="2">A5+1</f>
        <v>3</v>
      </c>
      <c r="B6" s="7" t="s">
        <v>18</v>
      </c>
      <c r="C6" s="8">
        <f>D6+E6</f>
        <v>8961000</v>
      </c>
      <c r="D6" s="8">
        <v>6272700</v>
      </c>
      <c r="E6" s="8">
        <v>2688300</v>
      </c>
      <c r="F6" s="9">
        <f t="shared" si="0"/>
        <v>70</v>
      </c>
      <c r="G6" s="9">
        <f t="shared" si="1"/>
        <v>70</v>
      </c>
    </row>
    <row r="7" spans="1:7" s="10" customFormat="1" ht="30.75" customHeight="1">
      <c r="A7" s="6">
        <f t="shared" si="2"/>
        <v>4</v>
      </c>
      <c r="B7" s="7" t="s">
        <v>19</v>
      </c>
      <c r="C7" s="8">
        <f>D7+E7</f>
        <v>10000000</v>
      </c>
      <c r="D7" s="8">
        <v>7000000</v>
      </c>
      <c r="E7" s="8">
        <v>3000000</v>
      </c>
      <c r="F7" s="9">
        <f t="shared" si="0"/>
        <v>70</v>
      </c>
      <c r="G7" s="9">
        <f t="shared" si="1"/>
        <v>70</v>
      </c>
    </row>
    <row r="8" spans="1:7" s="10" customFormat="1" ht="30.75" customHeight="1">
      <c r="A8" s="6">
        <f t="shared" si="2"/>
        <v>5</v>
      </c>
      <c r="B8" s="7" t="s">
        <v>20</v>
      </c>
      <c r="C8" s="8">
        <f>D8+E8</f>
        <v>4991000</v>
      </c>
      <c r="D8" s="8">
        <v>3493700</v>
      </c>
      <c r="E8" s="8">
        <v>1497300</v>
      </c>
      <c r="F8" s="9">
        <f t="shared" si="0"/>
        <v>70</v>
      </c>
      <c r="G8" s="9">
        <f t="shared" si="1"/>
        <v>70</v>
      </c>
    </row>
    <row r="9" spans="1:7" s="10" customFormat="1" ht="30.75" customHeight="1">
      <c r="A9" s="6">
        <f t="shared" si="2"/>
        <v>6</v>
      </c>
      <c r="B9" s="7" t="s">
        <v>21</v>
      </c>
      <c r="C9" s="8">
        <f t="shared" ref="C9:C10" si="3">D9+E9</f>
        <v>5000000</v>
      </c>
      <c r="D9" s="8">
        <v>3500000</v>
      </c>
      <c r="E9" s="8">
        <v>1500000</v>
      </c>
      <c r="F9" s="9">
        <f t="shared" si="0"/>
        <v>70</v>
      </c>
      <c r="G9" s="9">
        <f t="shared" si="1"/>
        <v>70</v>
      </c>
    </row>
    <row r="10" spans="1:7" s="10" customFormat="1" ht="30.75" customHeight="1">
      <c r="A10" s="6">
        <f t="shared" si="2"/>
        <v>7</v>
      </c>
      <c r="B10" s="7" t="s">
        <v>22</v>
      </c>
      <c r="C10" s="8">
        <f t="shared" si="3"/>
        <v>20000000</v>
      </c>
      <c r="D10" s="8">
        <v>10000000</v>
      </c>
      <c r="E10" s="8">
        <v>10000000</v>
      </c>
      <c r="F10" s="9">
        <f t="shared" si="0"/>
        <v>50</v>
      </c>
      <c r="G10" s="9">
        <f t="shared" si="1"/>
        <v>50</v>
      </c>
    </row>
    <row r="11" spans="1:7" s="5" customFormat="1" ht="30.75" customHeight="1">
      <c r="A11" s="493" t="s">
        <v>1</v>
      </c>
      <c r="B11" s="494"/>
      <c r="C11" s="3">
        <f>C4+C5+C6+C7+C8+C9+C10</f>
        <v>53316000</v>
      </c>
      <c r="D11" s="3">
        <f t="shared" ref="D11:E11" si="4">D4+D5+D6+D7+D8+D9+D10</f>
        <v>33321200</v>
      </c>
      <c r="E11" s="3">
        <f t="shared" si="4"/>
        <v>19994800</v>
      </c>
      <c r="F11" s="4"/>
      <c r="G11" s="4"/>
    </row>
    <row r="12" spans="1:7" s="10" customFormat="1" ht="30.75" customHeight="1">
      <c r="A12" s="6">
        <v>1</v>
      </c>
      <c r="B12" s="7" t="s">
        <v>24</v>
      </c>
      <c r="C12" s="8">
        <f>E12</f>
        <v>3000000</v>
      </c>
      <c r="D12" s="8">
        <v>0</v>
      </c>
      <c r="E12" s="8">
        <v>3000000</v>
      </c>
      <c r="F12" s="9">
        <f>D12/C12%</f>
        <v>0</v>
      </c>
      <c r="G12" s="9">
        <f>D12/C12%</f>
        <v>0</v>
      </c>
    </row>
    <row r="13" spans="1:7" s="10" customFormat="1" ht="31.5" customHeight="1">
      <c r="A13" s="6">
        <v>2</v>
      </c>
      <c r="B13" s="7" t="s">
        <v>25</v>
      </c>
      <c r="C13" s="8">
        <f>E13</f>
        <v>10842700</v>
      </c>
      <c r="D13" s="8">
        <v>0</v>
      </c>
      <c r="E13" s="8">
        <v>10842700</v>
      </c>
      <c r="F13" s="9">
        <f>D13/C13%</f>
        <v>0</v>
      </c>
      <c r="G13" s="9">
        <f>D13/C13%</f>
        <v>0</v>
      </c>
    </row>
    <row r="14" spans="1:7" s="10" customFormat="1" ht="31.5" customHeight="1">
      <c r="A14" s="12">
        <v>3</v>
      </c>
      <c r="B14" s="13" t="s">
        <v>27</v>
      </c>
      <c r="C14" s="8">
        <v>401460</v>
      </c>
      <c r="D14" s="8">
        <v>0</v>
      </c>
      <c r="E14" s="8">
        <f>C14</f>
        <v>401460</v>
      </c>
      <c r="F14" s="9"/>
      <c r="G14" s="9"/>
    </row>
    <row r="15" spans="1:7" s="5" customFormat="1" ht="30.75" customHeight="1">
      <c r="A15" s="493" t="s">
        <v>23</v>
      </c>
      <c r="B15" s="494"/>
      <c r="C15" s="3">
        <f>SUM(C12:C13)</f>
        <v>13842700</v>
      </c>
      <c r="D15" s="3">
        <f t="shared" ref="D15" si="5">SUM(D12:D13)</f>
        <v>0</v>
      </c>
      <c r="E15" s="3">
        <f>SUM(E12:E14)</f>
        <v>14244160</v>
      </c>
      <c r="F15" s="4"/>
      <c r="G15" s="4"/>
    </row>
  </sheetData>
  <mergeCells count="4">
    <mergeCell ref="A1:G1"/>
    <mergeCell ref="A3:B3"/>
    <mergeCell ref="A11:B11"/>
    <mergeCell ref="A15:B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P21" sqref="P21:P22"/>
    </sheetView>
  </sheetViews>
  <sheetFormatPr defaultColWidth="9.140625" defaultRowHeight="15.75"/>
  <cols>
    <col min="1" max="1" width="7.5703125" style="317" customWidth="1"/>
    <col min="2" max="2" width="27.42578125" style="317" customWidth="1"/>
    <col min="3" max="4" width="15.28515625" style="317" customWidth="1"/>
    <col min="5" max="5" width="29.85546875" style="317" customWidth="1"/>
    <col min="6" max="6" width="17" style="343" customWidth="1"/>
    <col min="7" max="7" width="21.42578125" style="317" customWidth="1"/>
    <col min="8" max="8" width="23.7109375" style="317" customWidth="1"/>
    <col min="9" max="9" width="16" style="317" customWidth="1"/>
    <col min="10" max="10" width="16.5703125" style="317" customWidth="1"/>
    <col min="11" max="11" width="16.7109375" style="317" customWidth="1"/>
    <col min="12" max="16384" width="9.140625" style="317"/>
  </cols>
  <sheetData>
    <row r="1" spans="1:13" ht="42.75" customHeight="1">
      <c r="A1" s="649" t="s">
        <v>358</v>
      </c>
      <c r="B1" s="649"/>
      <c r="C1" s="649"/>
      <c r="D1" s="649"/>
      <c r="E1" s="649"/>
      <c r="F1" s="649"/>
      <c r="G1" s="649"/>
      <c r="H1" s="316"/>
    </row>
    <row r="2" spans="1:13">
      <c r="A2" s="318"/>
      <c r="B2" s="318"/>
      <c r="C2" s="318"/>
      <c r="D2" s="318"/>
      <c r="E2" s="318"/>
      <c r="F2" s="318"/>
      <c r="G2" s="316"/>
      <c r="H2" s="316"/>
    </row>
    <row r="3" spans="1:13" ht="47.25">
      <c r="A3" s="319" t="s">
        <v>0</v>
      </c>
      <c r="B3" s="319" t="s">
        <v>359</v>
      </c>
      <c r="C3" s="319" t="s">
        <v>360</v>
      </c>
      <c r="D3" s="319" t="s">
        <v>31</v>
      </c>
      <c r="E3" s="319" t="s">
        <v>32</v>
      </c>
      <c r="F3" s="320" t="s">
        <v>33</v>
      </c>
      <c r="G3" s="220" t="s">
        <v>418</v>
      </c>
      <c r="H3" s="428" t="s">
        <v>419</v>
      </c>
      <c r="I3" s="219" t="s">
        <v>34</v>
      </c>
      <c r="J3" s="308" t="s">
        <v>422</v>
      </c>
      <c r="K3" s="219" t="s">
        <v>425</v>
      </c>
    </row>
    <row r="4" spans="1:13" ht="31.5">
      <c r="A4" s="222" t="s">
        <v>271</v>
      </c>
      <c r="B4" s="322" t="s">
        <v>361</v>
      </c>
      <c r="C4" s="224">
        <v>2</v>
      </c>
      <c r="D4" s="224" t="s">
        <v>251</v>
      </c>
      <c r="E4" s="323">
        <v>1500</v>
      </c>
      <c r="F4" s="323">
        <v>3000000</v>
      </c>
      <c r="G4" s="415">
        <v>3000000</v>
      </c>
      <c r="H4" s="421">
        <f>F4-G4</f>
        <v>0</v>
      </c>
      <c r="I4" s="465" t="s">
        <v>420</v>
      </c>
      <c r="J4" s="466">
        <v>45230</v>
      </c>
      <c r="K4" s="406"/>
    </row>
    <row r="5" spans="1:13">
      <c r="A5" s="324"/>
      <c r="B5" s="289" t="s">
        <v>2</v>
      </c>
      <c r="C5" s="325"/>
      <c r="D5" s="325"/>
      <c r="E5" s="326"/>
      <c r="F5" s="327">
        <f>SUM(F4:F4)</f>
        <v>3000000</v>
      </c>
      <c r="G5" s="327">
        <f t="shared" ref="G5:H5" si="0">SUM(G4:G4)</f>
        <v>3000000</v>
      </c>
      <c r="H5" s="327">
        <f t="shared" si="0"/>
        <v>0</v>
      </c>
      <c r="I5" s="342"/>
      <c r="J5" s="342"/>
      <c r="K5" s="327">
        <f>SUM(K4:K4)</f>
        <v>0</v>
      </c>
    </row>
    <row r="6" spans="1:13">
      <c r="A6" s="652" t="s">
        <v>362</v>
      </c>
      <c r="B6" s="652"/>
      <c r="C6" s="652"/>
      <c r="D6" s="652"/>
      <c r="E6" s="652"/>
      <c r="F6" s="652"/>
      <c r="G6" s="653"/>
      <c r="H6" s="321"/>
    </row>
    <row r="7" spans="1:13">
      <c r="A7" s="321"/>
      <c r="B7" s="328"/>
      <c r="C7" s="329"/>
      <c r="D7" s="329"/>
      <c r="E7" s="330"/>
      <c r="F7" s="331"/>
      <c r="H7" s="321"/>
    </row>
    <row r="8" spans="1:13">
      <c r="A8" s="654" t="s">
        <v>58</v>
      </c>
      <c r="B8" s="654"/>
      <c r="C8" s="654"/>
      <c r="D8" s="654"/>
      <c r="E8" s="330"/>
      <c r="F8" s="332"/>
      <c r="G8" s="331"/>
      <c r="H8" s="321"/>
    </row>
    <row r="9" spans="1:13">
      <c r="A9" s="655" t="s">
        <v>0</v>
      </c>
      <c r="B9" s="656" t="s">
        <v>59</v>
      </c>
      <c r="C9" s="656" t="s">
        <v>60</v>
      </c>
      <c r="D9" s="657" t="s">
        <v>61</v>
      </c>
      <c r="E9" s="657" t="s">
        <v>34</v>
      </c>
      <c r="F9" s="333"/>
      <c r="H9" s="321"/>
    </row>
    <row r="10" spans="1:13">
      <c r="A10" s="655"/>
      <c r="B10" s="656"/>
      <c r="C10" s="656"/>
      <c r="D10" s="658"/>
      <c r="E10" s="658"/>
      <c r="F10" s="334"/>
      <c r="H10" s="321"/>
    </row>
    <row r="11" spans="1:13">
      <c r="A11" s="659" t="s">
        <v>62</v>
      </c>
      <c r="B11" s="660"/>
      <c r="C11" s="660"/>
      <c r="D11" s="660"/>
      <c r="E11" s="661"/>
      <c r="F11" s="333"/>
      <c r="G11" s="321"/>
      <c r="H11" s="321"/>
    </row>
    <row r="12" spans="1:13" ht="110.25">
      <c r="A12" s="335" t="s">
        <v>63</v>
      </c>
      <c r="B12" s="336" t="s">
        <v>363</v>
      </c>
      <c r="C12" s="335" t="s">
        <v>364</v>
      </c>
      <c r="D12" s="323">
        <v>2</v>
      </c>
      <c r="E12" s="337" t="s">
        <v>365</v>
      </c>
      <c r="F12" s="338"/>
      <c r="G12" s="338"/>
      <c r="H12" s="339"/>
      <c r="I12" s="295"/>
      <c r="K12" s="296"/>
      <c r="L12" s="297"/>
    </row>
    <row r="13" spans="1:13">
      <c r="A13" s="662" t="s">
        <v>129</v>
      </c>
      <c r="B13" s="663"/>
      <c r="C13" s="663"/>
      <c r="D13" s="663"/>
      <c r="E13" s="664"/>
      <c r="F13" s="340" t="s">
        <v>69</v>
      </c>
      <c r="G13" s="321"/>
      <c r="H13" s="321"/>
      <c r="I13" s="298"/>
      <c r="J13" s="299"/>
      <c r="K13" s="296"/>
      <c r="L13" s="296"/>
    </row>
    <row r="14" spans="1:13" ht="63">
      <c r="A14" s="335" t="s">
        <v>63</v>
      </c>
      <c r="B14" s="300" t="s">
        <v>366</v>
      </c>
      <c r="C14" s="335" t="s">
        <v>367</v>
      </c>
      <c r="D14" s="323">
        <v>2</v>
      </c>
      <c r="E14" s="337" t="s">
        <v>368</v>
      </c>
      <c r="F14" s="338"/>
      <c r="G14" s="338"/>
      <c r="H14" s="321"/>
      <c r="I14" s="646"/>
      <c r="J14" s="646"/>
      <c r="K14" s="646"/>
      <c r="L14" s="646"/>
    </row>
    <row r="15" spans="1:13">
      <c r="A15" s="647" t="s">
        <v>8</v>
      </c>
      <c r="B15" s="647"/>
      <c r="C15" s="303"/>
      <c r="D15" s="341">
        <f>D14+D12</f>
        <v>4</v>
      </c>
      <c r="E15" s="342"/>
      <c r="I15" s="295"/>
      <c r="L15" s="304"/>
      <c r="M15" s="344"/>
    </row>
    <row r="16" spans="1:13">
      <c r="G16" s="345"/>
      <c r="I16" s="648"/>
      <c r="J16" s="648"/>
      <c r="K16" s="296"/>
      <c r="L16" s="306"/>
      <c r="M16" s="345"/>
    </row>
    <row r="18" spans="2:9">
      <c r="B18" s="649" t="s">
        <v>73</v>
      </c>
      <c r="C18" s="650"/>
      <c r="D18" s="650"/>
    </row>
    <row r="19" spans="2:9">
      <c r="B19" s="651"/>
      <c r="C19" s="651"/>
      <c r="D19" s="651"/>
    </row>
    <row r="20" spans="2:9" ht="47.25">
      <c r="B20" s="346"/>
      <c r="C20" s="319" t="s">
        <v>74</v>
      </c>
      <c r="D20" s="319" t="s">
        <v>75</v>
      </c>
      <c r="E20" s="331"/>
      <c r="G20" s="331"/>
    </row>
    <row r="21" spans="2:9" ht="31.5">
      <c r="B21" s="347" t="s">
        <v>76</v>
      </c>
      <c r="C21" s="348">
        <f>F5+D15</f>
        <v>3000004</v>
      </c>
      <c r="D21" s="349" t="s">
        <v>69</v>
      </c>
      <c r="E21" s="332"/>
      <c r="G21" s="345"/>
      <c r="I21" s="345"/>
    </row>
    <row r="22" spans="2:9" ht="63">
      <c r="B22" s="350" t="s">
        <v>77</v>
      </c>
      <c r="C22" s="348">
        <f>F5</f>
        <v>3000000</v>
      </c>
      <c r="D22" s="349">
        <f>C22*100/$C$22</f>
        <v>100</v>
      </c>
      <c r="E22" s="345"/>
    </row>
    <row r="23" spans="2:9">
      <c r="B23" s="351" t="s">
        <v>78</v>
      </c>
      <c r="C23" s="352"/>
      <c r="D23" s="349"/>
    </row>
    <row r="24" spans="2:9" ht="47.25">
      <c r="B24" s="347" t="s">
        <v>79</v>
      </c>
      <c r="C24" s="348">
        <f>C22</f>
        <v>3000000</v>
      </c>
      <c r="D24" s="349">
        <f>C24*100/$C$22</f>
        <v>100</v>
      </c>
      <c r="E24" s="353" t="s">
        <v>69</v>
      </c>
    </row>
    <row r="25" spans="2:9">
      <c r="B25" s="354" t="s">
        <v>78</v>
      </c>
      <c r="C25" s="349"/>
      <c r="D25" s="349"/>
    </row>
    <row r="26" spans="2:9" ht="30">
      <c r="B26" s="355" t="s">
        <v>93</v>
      </c>
      <c r="C26" s="349">
        <f>C24-C28-C27</f>
        <v>2999998</v>
      </c>
      <c r="D26" s="349">
        <f t="shared" ref="D26:D28" si="1">C26*100/$C$22</f>
        <v>99.999933333333331</v>
      </c>
      <c r="E26" s="356" t="s">
        <v>69</v>
      </c>
      <c r="G26" s="345"/>
    </row>
    <row r="27" spans="2:9" ht="30">
      <c r="B27" s="355" t="s">
        <v>306</v>
      </c>
      <c r="C27" s="349">
        <v>2</v>
      </c>
      <c r="D27" s="349">
        <f t="shared" si="1"/>
        <v>6.666666666666667E-5</v>
      </c>
      <c r="E27" s="357"/>
      <c r="F27" s="358" t="s">
        <v>69</v>
      </c>
      <c r="G27" s="345"/>
      <c r="I27" s="345"/>
    </row>
    <row r="28" spans="2:9" ht="30">
      <c r="B28" s="355" t="s">
        <v>307</v>
      </c>
      <c r="C28" s="349">
        <v>0</v>
      </c>
      <c r="D28" s="349">
        <f t="shared" si="1"/>
        <v>0</v>
      </c>
      <c r="E28" s="357"/>
    </row>
    <row r="32" spans="2:9">
      <c r="C32" s="345"/>
    </row>
    <row r="33" spans="5:5">
      <c r="E33" s="345"/>
    </row>
  </sheetData>
  <mergeCells count="14">
    <mergeCell ref="I14:L14"/>
    <mergeCell ref="A15:B15"/>
    <mergeCell ref="I16:J16"/>
    <mergeCell ref="B18:D19"/>
    <mergeCell ref="A1:G1"/>
    <mergeCell ref="A6:G6"/>
    <mergeCell ref="A8:D8"/>
    <mergeCell ref="A9:A10"/>
    <mergeCell ref="B9:B10"/>
    <mergeCell ref="C9:C10"/>
    <mergeCell ref="D9:D10"/>
    <mergeCell ref="E9:E10"/>
    <mergeCell ref="A11:E11"/>
    <mergeCell ref="A13:E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42"/>
  <sheetViews>
    <sheetView topLeftCell="A4" workbookViewId="0">
      <selection activeCell="P21" sqref="P21:P22"/>
    </sheetView>
  </sheetViews>
  <sheetFormatPr defaultColWidth="9.140625" defaultRowHeight="15.75"/>
  <cols>
    <col min="1" max="1" width="7.5703125" style="317" customWidth="1"/>
    <col min="2" max="2" width="42.85546875" style="317" customWidth="1"/>
    <col min="3" max="3" width="18" style="317" customWidth="1"/>
    <col min="4" max="4" width="15.28515625" style="317" customWidth="1"/>
    <col min="5" max="5" width="29.85546875" style="317" customWidth="1"/>
    <col min="6" max="6" width="21.28515625" style="343" customWidth="1"/>
    <col min="7" max="7" width="17" style="259" customWidth="1"/>
    <col min="8" max="8" width="15.710937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317"/>
  </cols>
  <sheetData>
    <row r="1" spans="1:11" ht="45" customHeight="1">
      <c r="A1" s="649" t="s">
        <v>369</v>
      </c>
      <c r="B1" s="649"/>
      <c r="C1" s="649"/>
      <c r="D1" s="649"/>
      <c r="E1" s="649"/>
      <c r="F1" s="649"/>
      <c r="G1" s="649"/>
      <c r="H1" s="217"/>
    </row>
    <row r="2" spans="1:11">
      <c r="A2" s="318"/>
      <c r="B2" s="318"/>
      <c r="C2" s="318"/>
      <c r="D2" s="318"/>
      <c r="E2" s="318"/>
      <c r="F2" s="318"/>
      <c r="G2" s="316"/>
      <c r="H2" s="217"/>
    </row>
    <row r="3" spans="1:11" ht="72.75">
      <c r="A3" s="319" t="s">
        <v>0</v>
      </c>
      <c r="B3" s="319" t="s">
        <v>359</v>
      </c>
      <c r="C3" s="319" t="s">
        <v>370</v>
      </c>
      <c r="D3" s="319" t="s">
        <v>31</v>
      </c>
      <c r="E3" s="319" t="s">
        <v>32</v>
      </c>
      <c r="F3" s="320" t="s">
        <v>33</v>
      </c>
      <c r="G3" s="220" t="s">
        <v>418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 ht="31.5">
      <c r="A4" s="467">
        <v>1</v>
      </c>
      <c r="B4" s="468" t="s">
        <v>371</v>
      </c>
      <c r="C4" s="467">
        <v>1</v>
      </c>
      <c r="D4" s="467" t="s">
        <v>251</v>
      </c>
      <c r="E4" s="469">
        <v>564</v>
      </c>
      <c r="F4" s="470">
        <v>564000</v>
      </c>
      <c r="G4" s="605">
        <v>4222780</v>
      </c>
      <c r="H4" s="608">
        <f>F4+F5+F6+F7+F8+F9-G4</f>
        <v>21220</v>
      </c>
      <c r="I4" s="591" t="s">
        <v>431</v>
      </c>
      <c r="J4" s="591" t="s">
        <v>423</v>
      </c>
      <c r="K4" s="665"/>
    </row>
    <row r="5" spans="1:11" ht="31.5">
      <c r="A5" s="418">
        <v>2</v>
      </c>
      <c r="B5" s="468" t="s">
        <v>372</v>
      </c>
      <c r="C5" s="467">
        <v>1</v>
      </c>
      <c r="D5" s="467" t="s">
        <v>251</v>
      </c>
      <c r="E5" s="469">
        <v>602</v>
      </c>
      <c r="F5" s="470">
        <v>602000</v>
      </c>
      <c r="G5" s="606"/>
      <c r="H5" s="609"/>
      <c r="I5" s="592"/>
      <c r="J5" s="592"/>
      <c r="K5" s="666"/>
    </row>
    <row r="6" spans="1:11" ht="31.5">
      <c r="A6" s="418">
        <v>3</v>
      </c>
      <c r="B6" s="468" t="s">
        <v>373</v>
      </c>
      <c r="C6" s="467">
        <v>1</v>
      </c>
      <c r="D6" s="467" t="s">
        <v>251</v>
      </c>
      <c r="E6" s="469">
        <v>773</v>
      </c>
      <c r="F6" s="470">
        <v>773000</v>
      </c>
      <c r="G6" s="606"/>
      <c r="H6" s="609"/>
      <c r="I6" s="592"/>
      <c r="J6" s="592"/>
      <c r="K6" s="666"/>
    </row>
    <row r="7" spans="1:11" ht="31.5">
      <c r="A7" s="418">
        <v>4</v>
      </c>
      <c r="B7" s="468" t="s">
        <v>374</v>
      </c>
      <c r="C7" s="467">
        <v>1</v>
      </c>
      <c r="D7" s="467" t="s">
        <v>251</v>
      </c>
      <c r="E7" s="469">
        <v>755</v>
      </c>
      <c r="F7" s="470">
        <v>755000</v>
      </c>
      <c r="G7" s="606"/>
      <c r="H7" s="609"/>
      <c r="I7" s="592"/>
      <c r="J7" s="592"/>
      <c r="K7" s="666"/>
    </row>
    <row r="8" spans="1:11" ht="31.5">
      <c r="A8" s="418">
        <v>5</v>
      </c>
      <c r="B8" s="468" t="s">
        <v>375</v>
      </c>
      <c r="C8" s="467">
        <v>1</v>
      </c>
      <c r="D8" s="467" t="s">
        <v>251</v>
      </c>
      <c r="E8" s="469">
        <v>740</v>
      </c>
      <c r="F8" s="470">
        <v>740000</v>
      </c>
      <c r="G8" s="606"/>
      <c r="H8" s="609"/>
      <c r="I8" s="592"/>
      <c r="J8" s="592"/>
      <c r="K8" s="666"/>
    </row>
    <row r="9" spans="1:11" ht="31.5">
      <c r="A9" s="418">
        <v>6</v>
      </c>
      <c r="B9" s="468" t="s">
        <v>376</v>
      </c>
      <c r="C9" s="413">
        <v>1</v>
      </c>
      <c r="D9" s="413" t="s">
        <v>251</v>
      </c>
      <c r="E9" s="471">
        <v>810</v>
      </c>
      <c r="F9" s="470">
        <v>810000</v>
      </c>
      <c r="G9" s="607"/>
      <c r="H9" s="610"/>
      <c r="I9" s="593"/>
      <c r="J9" s="593"/>
      <c r="K9" s="667"/>
    </row>
    <row r="10" spans="1:11" ht="31.5">
      <c r="A10" s="418">
        <v>7</v>
      </c>
      <c r="B10" s="472" t="s">
        <v>377</v>
      </c>
      <c r="C10" s="413">
        <v>2</v>
      </c>
      <c r="D10" s="413" t="s">
        <v>251</v>
      </c>
      <c r="E10" s="471">
        <v>125</v>
      </c>
      <c r="F10" s="470">
        <v>250000</v>
      </c>
      <c r="G10" s="473">
        <v>240999.72</v>
      </c>
      <c r="H10" s="415">
        <f>F10-G10</f>
        <v>9000.2799999999988</v>
      </c>
      <c r="I10" s="473"/>
      <c r="J10" s="473"/>
      <c r="K10" s="432"/>
    </row>
    <row r="11" spans="1:11" ht="31.5">
      <c r="A11" s="222">
        <v>8</v>
      </c>
      <c r="B11" s="300" t="s">
        <v>378</v>
      </c>
      <c r="C11" s="224">
        <v>3</v>
      </c>
      <c r="D11" s="224" t="s">
        <v>251</v>
      </c>
      <c r="E11" s="360">
        <v>1310</v>
      </c>
      <c r="F11" s="359">
        <v>3930000</v>
      </c>
      <c r="G11" s="434"/>
      <c r="H11" s="429">
        <f t="shared" ref="H11:H13" si="0">F11-G11</f>
        <v>3930000</v>
      </c>
      <c r="I11" s="434"/>
      <c r="J11" s="434"/>
      <c r="K11" s="432"/>
    </row>
    <row r="12" spans="1:11" ht="78.75">
      <c r="A12" s="222">
        <v>9</v>
      </c>
      <c r="B12" s="361" t="s">
        <v>379</v>
      </c>
      <c r="C12" s="224">
        <v>1</v>
      </c>
      <c r="D12" s="224" t="s">
        <v>251</v>
      </c>
      <c r="E12" s="360">
        <v>1632</v>
      </c>
      <c r="F12" s="359">
        <v>1632000</v>
      </c>
      <c r="G12" s="434"/>
      <c r="H12" s="429">
        <f t="shared" si="0"/>
        <v>1632000</v>
      </c>
      <c r="I12" s="434"/>
      <c r="J12" s="434"/>
      <c r="K12" s="432"/>
    </row>
    <row r="13" spans="1:11" ht="47.25">
      <c r="A13" s="222">
        <v>10</v>
      </c>
      <c r="B13" s="362" t="s">
        <v>380</v>
      </c>
      <c r="C13" s="224">
        <v>1</v>
      </c>
      <c r="D13" s="224" t="s">
        <v>251</v>
      </c>
      <c r="E13" s="363">
        <v>786.7</v>
      </c>
      <c r="F13" s="359">
        <v>786700</v>
      </c>
      <c r="G13" s="437"/>
      <c r="H13" s="429">
        <f t="shared" si="0"/>
        <v>786700</v>
      </c>
      <c r="I13" s="438"/>
      <c r="J13" s="431"/>
      <c r="K13" s="437"/>
    </row>
    <row r="14" spans="1:11">
      <c r="A14" s="324"/>
      <c r="B14" s="289" t="s">
        <v>2</v>
      </c>
      <c r="C14" s="325"/>
      <c r="D14" s="325"/>
      <c r="E14" s="326"/>
      <c r="F14" s="327">
        <f>SUM(F4:F13)</f>
        <v>10842700</v>
      </c>
      <c r="G14" s="327">
        <f t="shared" ref="G14:H14" si="1">SUM(G4:G13)</f>
        <v>4463779.72</v>
      </c>
      <c r="H14" s="327">
        <f t="shared" si="1"/>
        <v>6378920.2799999993</v>
      </c>
      <c r="I14" s="258"/>
      <c r="J14" s="226"/>
      <c r="K14" s="327">
        <f>SUM(K4:K13)</f>
        <v>0</v>
      </c>
    </row>
    <row r="15" spans="1:11">
      <c r="A15" s="652" t="s">
        <v>362</v>
      </c>
      <c r="B15" s="652"/>
      <c r="C15" s="652"/>
      <c r="D15" s="652"/>
      <c r="E15" s="652"/>
      <c r="F15" s="652"/>
      <c r="G15" s="653"/>
      <c r="H15" s="321"/>
    </row>
    <row r="16" spans="1:11" ht="18.75">
      <c r="A16" s="321"/>
      <c r="B16" s="328"/>
      <c r="C16" s="329"/>
      <c r="D16" s="329"/>
      <c r="E16" s="330"/>
      <c r="F16" s="331"/>
      <c r="G16" s="236"/>
      <c r="H16" s="236"/>
    </row>
    <row r="17" spans="1:13">
      <c r="A17" s="654" t="s">
        <v>58</v>
      </c>
      <c r="B17" s="654"/>
      <c r="C17" s="654"/>
      <c r="D17" s="654"/>
      <c r="E17" s="330"/>
      <c r="F17" s="332"/>
      <c r="G17" s="238"/>
      <c r="H17" s="221"/>
    </row>
    <row r="18" spans="1:13">
      <c r="A18" s="655" t="s">
        <v>0</v>
      </c>
      <c r="B18" s="656" t="s">
        <v>59</v>
      </c>
      <c r="C18" s="656" t="s">
        <v>60</v>
      </c>
      <c r="D18" s="657" t="s">
        <v>61</v>
      </c>
      <c r="E18" s="657" t="s">
        <v>34</v>
      </c>
      <c r="F18" s="333"/>
      <c r="G18" s="239"/>
      <c r="H18" s="221"/>
    </row>
    <row r="19" spans="1:13">
      <c r="A19" s="655"/>
      <c r="B19" s="656"/>
      <c r="C19" s="656"/>
      <c r="D19" s="658"/>
      <c r="E19" s="658"/>
      <c r="F19" s="334"/>
      <c r="G19" s="240"/>
      <c r="H19" s="221"/>
    </row>
    <row r="20" spans="1:13">
      <c r="A20" s="668" t="s">
        <v>62</v>
      </c>
      <c r="B20" s="669"/>
      <c r="C20" s="669"/>
      <c r="D20" s="669"/>
      <c r="E20" s="670"/>
      <c r="F20" s="333"/>
      <c r="G20" s="239"/>
      <c r="H20" s="221"/>
      <c r="I20" s="241"/>
      <c r="J20" s="231"/>
      <c r="K20" s="241"/>
    </row>
    <row r="21" spans="1:13" ht="47.25">
      <c r="A21" s="364" t="s">
        <v>63</v>
      </c>
      <c r="B21" s="365" t="s">
        <v>381</v>
      </c>
      <c r="C21" s="364" t="s">
        <v>382</v>
      </c>
      <c r="D21" s="366">
        <v>15</v>
      </c>
      <c r="E21" s="367" t="s">
        <v>383</v>
      </c>
      <c r="F21" s="671" t="s">
        <v>69</v>
      </c>
      <c r="G21" s="245"/>
      <c r="H21" s="246"/>
      <c r="I21" s="247"/>
      <c r="J21" s="231"/>
      <c r="K21" s="248"/>
      <c r="L21" s="297"/>
    </row>
    <row r="22" spans="1:13" ht="15.75" hidden="1" customHeight="1">
      <c r="A22" s="668" t="s">
        <v>129</v>
      </c>
      <c r="B22" s="669"/>
      <c r="C22" s="669"/>
      <c r="D22" s="669"/>
      <c r="E22" s="670"/>
      <c r="F22" s="671"/>
      <c r="G22" s="250"/>
      <c r="H22" s="221"/>
      <c r="I22" s="251"/>
      <c r="J22" s="423"/>
      <c r="K22" s="252"/>
      <c r="L22" s="296"/>
    </row>
    <row r="23" spans="1:13" ht="15.75" hidden="1" customHeight="1">
      <c r="A23" s="364" t="s">
        <v>63</v>
      </c>
      <c r="B23" s="365"/>
      <c r="C23" s="368"/>
      <c r="D23" s="369"/>
      <c r="E23" s="370"/>
      <c r="F23" s="671"/>
      <c r="G23" s="255"/>
      <c r="H23" s="221"/>
      <c r="I23" s="646"/>
      <c r="J23" s="646"/>
      <c r="K23" s="646"/>
      <c r="L23" s="646"/>
    </row>
    <row r="24" spans="1:13">
      <c r="A24" s="647" t="s">
        <v>8</v>
      </c>
      <c r="B24" s="647"/>
      <c r="C24" s="303"/>
      <c r="D24" s="341">
        <f>D23+D21</f>
        <v>15</v>
      </c>
      <c r="E24" s="342"/>
      <c r="I24" s="247"/>
      <c r="J24" s="231"/>
      <c r="K24" s="241"/>
      <c r="L24" s="304"/>
      <c r="M24" s="344"/>
    </row>
    <row r="25" spans="1:13">
      <c r="I25" s="613"/>
      <c r="J25" s="613"/>
      <c r="K25" s="252"/>
      <c r="L25" s="306"/>
      <c r="M25" s="345"/>
    </row>
    <row r="27" spans="1:13">
      <c r="B27" s="649" t="s">
        <v>73</v>
      </c>
      <c r="C27" s="650"/>
      <c r="D27" s="650"/>
    </row>
    <row r="28" spans="1:13">
      <c r="B28" s="651"/>
      <c r="C28" s="651"/>
      <c r="D28" s="651"/>
    </row>
    <row r="29" spans="1:13" ht="47.25">
      <c r="B29" s="346"/>
      <c r="C29" s="319" t="s">
        <v>74</v>
      </c>
      <c r="D29" s="319" t="s">
        <v>75</v>
      </c>
      <c r="E29" s="331"/>
    </row>
    <row r="30" spans="1:13">
      <c r="B30" s="371" t="s">
        <v>76</v>
      </c>
      <c r="C30" s="348">
        <f>F14+D24</f>
        <v>10842715</v>
      </c>
      <c r="D30" s="349" t="s">
        <v>69</v>
      </c>
      <c r="E30" s="332"/>
    </row>
    <row r="31" spans="1:13" ht="31.5">
      <c r="B31" s="350" t="s">
        <v>77</v>
      </c>
      <c r="C31" s="348">
        <f>F14</f>
        <v>10842700</v>
      </c>
      <c r="D31" s="349">
        <f>C31*100/$C$31</f>
        <v>100</v>
      </c>
      <c r="E31" s="345"/>
    </row>
    <row r="32" spans="1:13">
      <c r="B32" s="354" t="s">
        <v>78</v>
      </c>
      <c r="C32" s="349"/>
      <c r="D32" s="349"/>
    </row>
    <row r="33" spans="2:6" ht="31.5">
      <c r="B33" s="347" t="s">
        <v>79</v>
      </c>
      <c r="C33" s="348">
        <f>C31</f>
        <v>10842700</v>
      </c>
      <c r="D33" s="349">
        <f>C33*100/$C$31</f>
        <v>100</v>
      </c>
      <c r="E33" s="372" t="s">
        <v>69</v>
      </c>
      <c r="F33" s="343" t="s">
        <v>69</v>
      </c>
    </row>
    <row r="34" spans="2:6">
      <c r="B34" s="354" t="s">
        <v>78</v>
      </c>
      <c r="C34" s="349"/>
      <c r="D34" s="349"/>
    </row>
    <row r="35" spans="2:6">
      <c r="B35" s="373" t="s">
        <v>93</v>
      </c>
      <c r="C35" s="349">
        <f>C33-C36</f>
        <v>10842699</v>
      </c>
      <c r="D35" s="349">
        <f t="shared" ref="D35:D37" si="2">C35*100/$C$31</f>
        <v>99.999990777204943</v>
      </c>
      <c r="E35" s="374"/>
    </row>
    <row r="36" spans="2:6" ht="31.5">
      <c r="B36" s="373" t="s">
        <v>81</v>
      </c>
      <c r="C36" s="349">
        <v>1</v>
      </c>
      <c r="D36" s="349">
        <f t="shared" si="2"/>
        <v>9.2227950602709653E-6</v>
      </c>
      <c r="E36" s="374"/>
    </row>
    <row r="37" spans="2:6" ht="31.5">
      <c r="B37" s="373" t="s">
        <v>82</v>
      </c>
      <c r="C37" s="349">
        <v>0</v>
      </c>
      <c r="D37" s="349">
        <f t="shared" si="2"/>
        <v>0</v>
      </c>
      <c r="E37" s="374"/>
    </row>
    <row r="41" spans="2:6">
      <c r="C41" s="345"/>
    </row>
    <row r="42" spans="2:6">
      <c r="E42" s="345"/>
    </row>
  </sheetData>
  <mergeCells count="20">
    <mergeCell ref="B27:D28"/>
    <mergeCell ref="A20:E20"/>
    <mergeCell ref="F21:F23"/>
    <mergeCell ref="A22:E22"/>
    <mergeCell ref="I23:L23"/>
    <mergeCell ref="A24:B24"/>
    <mergeCell ref="I25:J25"/>
    <mergeCell ref="A15:G15"/>
    <mergeCell ref="A17:D17"/>
    <mergeCell ref="A18:A19"/>
    <mergeCell ref="B18:B19"/>
    <mergeCell ref="C18:C19"/>
    <mergeCell ref="D18:D19"/>
    <mergeCell ref="E18:E19"/>
    <mergeCell ref="H4:H9"/>
    <mergeCell ref="I4:I9"/>
    <mergeCell ref="J4:J9"/>
    <mergeCell ref="K4:K9"/>
    <mergeCell ref="A1:G1"/>
    <mergeCell ref="G4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P21" sqref="P21:P22"/>
    </sheetView>
  </sheetViews>
  <sheetFormatPr defaultRowHeight="15.75"/>
  <cols>
    <col min="1" max="1" width="4.140625" style="376" customWidth="1"/>
    <col min="2" max="2" width="54.42578125" style="403" customWidth="1"/>
    <col min="3" max="3" width="11.85546875" style="390" customWidth="1"/>
    <col min="4" max="4" width="12.140625" style="390" customWidth="1"/>
    <col min="5" max="5" width="15.5703125" style="391" customWidth="1"/>
    <col min="6" max="6" width="12.140625" style="391" customWidth="1"/>
    <col min="7" max="7" width="16.28515625" style="376" customWidth="1"/>
    <col min="8" max="16384" width="9.140625" style="376"/>
  </cols>
  <sheetData>
    <row r="1" spans="1:10" ht="30.75" customHeight="1">
      <c r="A1" s="672" t="s">
        <v>384</v>
      </c>
      <c r="B1" s="672"/>
      <c r="C1" s="672"/>
      <c r="D1" s="672"/>
      <c r="E1" s="672"/>
      <c r="F1" s="672"/>
      <c r="G1" s="672"/>
      <c r="H1" s="375"/>
      <c r="I1" s="375"/>
      <c r="J1" s="375"/>
    </row>
    <row r="3" spans="1:10" ht="47.25">
      <c r="A3" s="289" t="s">
        <v>0</v>
      </c>
      <c r="B3" s="377" t="s">
        <v>309</v>
      </c>
      <c r="C3" s="377" t="s">
        <v>385</v>
      </c>
      <c r="D3" s="377" t="s">
        <v>386</v>
      </c>
      <c r="E3" s="289" t="s">
        <v>387</v>
      </c>
      <c r="F3" s="289" t="s">
        <v>249</v>
      </c>
      <c r="G3" s="377" t="s">
        <v>34</v>
      </c>
    </row>
    <row r="4" spans="1:10">
      <c r="A4" s="378">
        <v>1</v>
      </c>
      <c r="B4" s="379" t="s">
        <v>388</v>
      </c>
      <c r="C4" s="380" t="s">
        <v>251</v>
      </c>
      <c r="D4" s="380">
        <v>1</v>
      </c>
      <c r="E4" s="381">
        <v>38.085000000000001</v>
      </c>
      <c r="F4" s="381">
        <f>D4*E4</f>
        <v>38.085000000000001</v>
      </c>
      <c r="G4" s="673" t="s">
        <v>389</v>
      </c>
    </row>
    <row r="5" spans="1:10" ht="31.5">
      <c r="A5" s="378">
        <v>2</v>
      </c>
      <c r="B5" s="382" t="s">
        <v>390</v>
      </c>
      <c r="C5" s="380" t="s">
        <v>251</v>
      </c>
      <c r="D5" s="380">
        <v>28</v>
      </c>
      <c r="E5" s="381">
        <v>2.76</v>
      </c>
      <c r="F5" s="381">
        <f t="shared" ref="F5:F21" si="0">D5*E5</f>
        <v>77.28</v>
      </c>
      <c r="G5" s="673"/>
      <c r="H5" s="383"/>
    </row>
    <row r="6" spans="1:10" ht="31.5">
      <c r="A6" s="378">
        <v>3</v>
      </c>
      <c r="B6" s="382" t="s">
        <v>391</v>
      </c>
      <c r="C6" s="380" t="s">
        <v>251</v>
      </c>
      <c r="D6" s="380">
        <v>2</v>
      </c>
      <c r="E6" s="381">
        <v>8.1300000000000008</v>
      </c>
      <c r="F6" s="381">
        <f t="shared" si="0"/>
        <v>16.260000000000002</v>
      </c>
      <c r="G6" s="673"/>
    </row>
    <row r="7" spans="1:10">
      <c r="A7" s="378">
        <v>4</v>
      </c>
      <c r="B7" s="379" t="s">
        <v>392</v>
      </c>
      <c r="C7" s="380" t="s">
        <v>251</v>
      </c>
      <c r="D7" s="380">
        <v>1</v>
      </c>
      <c r="E7" s="381">
        <v>7.3239999999999998</v>
      </c>
      <c r="F7" s="381">
        <f t="shared" si="0"/>
        <v>7.3239999999999998</v>
      </c>
      <c r="G7" s="673"/>
    </row>
    <row r="8" spans="1:10">
      <c r="A8" s="378">
        <v>5</v>
      </c>
      <c r="B8" s="379" t="s">
        <v>393</v>
      </c>
      <c r="C8" s="380" t="s">
        <v>251</v>
      </c>
      <c r="D8" s="380">
        <v>2</v>
      </c>
      <c r="E8" s="381">
        <v>6.8730000000000002</v>
      </c>
      <c r="F8" s="381">
        <f t="shared" si="0"/>
        <v>13.746</v>
      </c>
      <c r="G8" s="673"/>
    </row>
    <row r="9" spans="1:10">
      <c r="A9" s="378">
        <v>6</v>
      </c>
      <c r="B9" s="379" t="s">
        <v>394</v>
      </c>
      <c r="C9" s="380" t="s">
        <v>251</v>
      </c>
      <c r="D9" s="380">
        <v>2</v>
      </c>
      <c r="E9" s="381">
        <v>4.2850000000000001</v>
      </c>
      <c r="F9" s="381">
        <f t="shared" si="0"/>
        <v>8.57</v>
      </c>
      <c r="G9" s="673"/>
    </row>
    <row r="10" spans="1:10">
      <c r="A10" s="378">
        <v>7</v>
      </c>
      <c r="B10" s="379" t="s">
        <v>395</v>
      </c>
      <c r="C10" s="380" t="s">
        <v>251</v>
      </c>
      <c r="D10" s="380">
        <v>1</v>
      </c>
      <c r="E10" s="381">
        <v>3.355</v>
      </c>
      <c r="F10" s="381">
        <f t="shared" si="0"/>
        <v>3.355</v>
      </c>
      <c r="G10" s="673"/>
    </row>
    <row r="11" spans="1:10">
      <c r="A11" s="378">
        <v>8</v>
      </c>
      <c r="B11" s="379" t="s">
        <v>396</v>
      </c>
      <c r="C11" s="380" t="s">
        <v>251</v>
      </c>
      <c r="D11" s="380">
        <v>1</v>
      </c>
      <c r="E11" s="381">
        <v>0.40200000000000002</v>
      </c>
      <c r="F11" s="381">
        <f t="shared" si="0"/>
        <v>0.40200000000000002</v>
      </c>
      <c r="G11" s="673"/>
    </row>
    <row r="12" spans="1:10">
      <c r="A12" s="378">
        <v>9</v>
      </c>
      <c r="B12" s="379" t="s">
        <v>397</v>
      </c>
      <c r="C12" s="380" t="s">
        <v>251</v>
      </c>
      <c r="D12" s="380">
        <v>1</v>
      </c>
      <c r="E12" s="381">
        <v>0.45400000000000001</v>
      </c>
      <c r="F12" s="381">
        <f t="shared" si="0"/>
        <v>0.45400000000000001</v>
      </c>
      <c r="G12" s="673"/>
    </row>
    <row r="13" spans="1:10">
      <c r="A13" s="378">
        <v>10</v>
      </c>
      <c r="B13" s="379" t="s">
        <v>398</v>
      </c>
      <c r="C13" s="380" t="s">
        <v>399</v>
      </c>
      <c r="D13" s="380">
        <v>700</v>
      </c>
      <c r="E13" s="381">
        <v>3.5000000000000003E-2</v>
      </c>
      <c r="F13" s="381">
        <f t="shared" si="0"/>
        <v>24.500000000000004</v>
      </c>
      <c r="G13" s="673"/>
    </row>
    <row r="14" spans="1:10">
      <c r="A14" s="378">
        <v>11</v>
      </c>
      <c r="B14" s="379" t="s">
        <v>400</v>
      </c>
      <c r="C14" s="380" t="s">
        <v>399</v>
      </c>
      <c r="D14" s="380">
        <v>700</v>
      </c>
      <c r="E14" s="381">
        <v>3.5000000000000003E-2</v>
      </c>
      <c r="F14" s="381">
        <f t="shared" si="0"/>
        <v>24.500000000000004</v>
      </c>
      <c r="G14" s="673"/>
    </row>
    <row r="15" spans="1:10" ht="47.25">
      <c r="A15" s="378">
        <v>12</v>
      </c>
      <c r="B15" s="382" t="s">
        <v>401</v>
      </c>
      <c r="C15" s="384" t="s">
        <v>52</v>
      </c>
      <c r="D15" s="384">
        <v>1</v>
      </c>
      <c r="E15" s="381">
        <v>61.122999999999998</v>
      </c>
      <c r="F15" s="381">
        <f t="shared" si="0"/>
        <v>61.122999999999998</v>
      </c>
      <c r="G15" s="673"/>
    </row>
    <row r="16" spans="1:10">
      <c r="A16" s="378">
        <v>13</v>
      </c>
      <c r="B16" s="385" t="s">
        <v>402</v>
      </c>
      <c r="C16" s="384" t="s">
        <v>52</v>
      </c>
      <c r="D16" s="384">
        <v>1</v>
      </c>
      <c r="E16" s="386">
        <v>10.186999999999999</v>
      </c>
      <c r="F16" s="386">
        <f t="shared" si="0"/>
        <v>10.186999999999999</v>
      </c>
      <c r="G16" s="673"/>
    </row>
    <row r="17" spans="1:15" ht="31.5">
      <c r="A17" s="378">
        <v>14</v>
      </c>
      <c r="B17" s="382" t="s">
        <v>403</v>
      </c>
      <c r="C17" s="380" t="s">
        <v>251</v>
      </c>
      <c r="D17" s="380">
        <v>1</v>
      </c>
      <c r="E17" s="386">
        <v>61.25</v>
      </c>
      <c r="F17" s="386">
        <f t="shared" si="0"/>
        <v>61.25</v>
      </c>
      <c r="G17" s="674" t="s">
        <v>404</v>
      </c>
      <c r="H17" s="676"/>
      <c r="I17" s="677"/>
      <c r="J17" s="677"/>
      <c r="K17" s="677"/>
      <c r="L17" s="677"/>
      <c r="M17" s="677"/>
      <c r="N17" s="677"/>
      <c r="O17" s="677"/>
    </row>
    <row r="18" spans="1:15" ht="31.5">
      <c r="A18" s="378">
        <v>15</v>
      </c>
      <c r="B18" s="382" t="s">
        <v>405</v>
      </c>
      <c r="C18" s="380" t="s">
        <v>251</v>
      </c>
      <c r="D18" s="380">
        <v>1</v>
      </c>
      <c r="E18" s="386">
        <v>2.04</v>
      </c>
      <c r="F18" s="386">
        <f t="shared" si="0"/>
        <v>2.04</v>
      </c>
      <c r="G18" s="675"/>
    </row>
    <row r="19" spans="1:15">
      <c r="A19" s="378">
        <v>16</v>
      </c>
      <c r="B19" s="382" t="s">
        <v>406</v>
      </c>
      <c r="C19" s="380" t="s">
        <v>251</v>
      </c>
      <c r="D19" s="380">
        <v>1</v>
      </c>
      <c r="E19" s="386">
        <v>5.88</v>
      </c>
      <c r="F19" s="386">
        <f t="shared" si="0"/>
        <v>5.88</v>
      </c>
      <c r="G19" s="675"/>
    </row>
    <row r="20" spans="1:15">
      <c r="A20" s="378">
        <v>17</v>
      </c>
      <c r="B20" s="379" t="s">
        <v>407</v>
      </c>
      <c r="C20" s="380" t="s">
        <v>251</v>
      </c>
      <c r="D20" s="380">
        <v>1</v>
      </c>
      <c r="E20" s="386">
        <v>16.5</v>
      </c>
      <c r="F20" s="386">
        <f t="shared" si="0"/>
        <v>16.5</v>
      </c>
      <c r="G20" s="678" t="s">
        <v>408</v>
      </c>
    </row>
    <row r="21" spans="1:15">
      <c r="A21" s="378">
        <v>18</v>
      </c>
      <c r="B21" s="379" t="s">
        <v>409</v>
      </c>
      <c r="C21" s="380" t="s">
        <v>251</v>
      </c>
      <c r="D21" s="380">
        <v>2</v>
      </c>
      <c r="E21" s="386">
        <v>15</v>
      </c>
      <c r="F21" s="386">
        <f t="shared" si="0"/>
        <v>30</v>
      </c>
      <c r="G21" s="679"/>
    </row>
    <row r="22" spans="1:15">
      <c r="A22" s="680" t="s">
        <v>410</v>
      </c>
      <c r="B22" s="680"/>
      <c r="C22" s="680"/>
      <c r="D22" s="680"/>
      <c r="E22" s="680"/>
      <c r="F22" s="387">
        <f>SUM(F4:F21)</f>
        <v>401.45600000000002</v>
      </c>
      <c r="G22" s="388"/>
    </row>
    <row r="23" spans="1:15">
      <c r="A23" s="652" t="s">
        <v>411</v>
      </c>
      <c r="B23" s="652"/>
      <c r="C23" s="652"/>
      <c r="D23" s="652"/>
      <c r="E23" s="652"/>
      <c r="F23" s="652"/>
      <c r="G23" s="652"/>
    </row>
    <row r="25" spans="1:15">
      <c r="A25" s="389" t="s">
        <v>412</v>
      </c>
      <c r="B25" s="376"/>
    </row>
    <row r="26" spans="1:15" ht="47.25">
      <c r="A26" s="365" t="s">
        <v>0</v>
      </c>
      <c r="B26" s="379" t="s">
        <v>413</v>
      </c>
      <c r="C26" s="380" t="s">
        <v>60</v>
      </c>
      <c r="D26" s="392" t="s">
        <v>33</v>
      </c>
      <c r="E26" s="381" t="s">
        <v>34</v>
      </c>
    </row>
    <row r="27" spans="1:15">
      <c r="A27" s="681" t="s">
        <v>414</v>
      </c>
      <c r="B27" s="682"/>
      <c r="C27" s="682"/>
      <c r="D27" s="683"/>
      <c r="E27" s="381"/>
    </row>
    <row r="28" spans="1:15" ht="63">
      <c r="A28" s="381">
        <v>1</v>
      </c>
      <c r="B28" s="379" t="s">
        <v>415</v>
      </c>
      <c r="C28" s="392" t="s">
        <v>416</v>
      </c>
      <c r="D28" s="380">
        <v>0.82499999999999996</v>
      </c>
      <c r="E28" s="381"/>
    </row>
    <row r="29" spans="1:15">
      <c r="A29" s="647" t="s">
        <v>8</v>
      </c>
      <c r="B29" s="647"/>
      <c r="C29" s="303"/>
      <c r="D29" s="393">
        <f>D28</f>
        <v>0.82499999999999996</v>
      </c>
      <c r="E29" s="258"/>
    </row>
    <row r="31" spans="1:15">
      <c r="B31" s="394" t="s">
        <v>73</v>
      </c>
      <c r="C31" s="395"/>
    </row>
    <row r="32" spans="1:15" ht="47.25">
      <c r="B32" s="396"/>
      <c r="C32" s="377" t="s">
        <v>417</v>
      </c>
      <c r="D32" s="289" t="s">
        <v>75</v>
      </c>
    </row>
    <row r="33" spans="2:4">
      <c r="B33" s="379" t="s">
        <v>76</v>
      </c>
      <c r="C33" s="397">
        <f>C34+D29</f>
        <v>402.28499999999997</v>
      </c>
      <c r="D33" s="380"/>
    </row>
    <row r="34" spans="2:4" ht="31.5">
      <c r="B34" s="382" t="s">
        <v>77</v>
      </c>
      <c r="C34" s="398">
        <f>C36+C37+C38</f>
        <v>401.46</v>
      </c>
      <c r="D34" s="366">
        <f>D36+D37</f>
        <v>100.00000000000001</v>
      </c>
    </row>
    <row r="35" spans="2:4">
      <c r="B35" s="379" t="s">
        <v>78</v>
      </c>
      <c r="C35" s="380"/>
      <c r="D35" s="380"/>
    </row>
    <row r="36" spans="2:4">
      <c r="B36" s="379" t="s">
        <v>93</v>
      </c>
      <c r="C36" s="399">
        <v>361.46</v>
      </c>
      <c r="D36" s="400">
        <f>C36*100/$C$34</f>
        <v>90.036367259502825</v>
      </c>
    </row>
    <row r="37" spans="2:4" ht="31.5">
      <c r="B37" s="314" t="s">
        <v>81</v>
      </c>
      <c r="C37" s="401">
        <v>40</v>
      </c>
      <c r="D37" s="400">
        <f>C37*100/$C$34</f>
        <v>9.9636327404971858</v>
      </c>
    </row>
    <row r="38" spans="2:4" ht="31.5">
      <c r="B38" s="314" t="s">
        <v>82</v>
      </c>
      <c r="C38" s="402">
        <v>0</v>
      </c>
      <c r="D38" s="400">
        <f>C38*100/$C$34</f>
        <v>0</v>
      </c>
    </row>
  </sheetData>
  <mergeCells count="9">
    <mergeCell ref="A29:B29"/>
    <mergeCell ref="A1:G1"/>
    <mergeCell ref="G4:G16"/>
    <mergeCell ref="G17:G19"/>
    <mergeCell ref="H17:O17"/>
    <mergeCell ref="G20:G21"/>
    <mergeCell ref="A22:E22"/>
    <mergeCell ref="A23:G23"/>
    <mergeCell ref="A27:D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1" sqref="P21:P22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"/>
  <sheetViews>
    <sheetView tabSelected="1" view="pageBreakPreview" topLeftCell="A2" zoomScale="60" zoomScaleNormal="75" workbookViewId="0">
      <pane xSplit="4" ySplit="4" topLeftCell="E11" activePane="bottomRight" state="frozen"/>
      <selection activeCell="A2" sqref="A2"/>
      <selection pane="topRight" activeCell="F2" sqref="F2"/>
      <selection pane="bottomLeft" activeCell="A6" sqref="A6"/>
      <selection pane="bottomRight" activeCell="O19" sqref="O19"/>
    </sheetView>
  </sheetViews>
  <sheetFormatPr defaultRowHeight="15.75"/>
  <cols>
    <col min="1" max="1" width="4.28515625" style="18" customWidth="1"/>
    <col min="2" max="2" width="25.85546875" style="18" customWidth="1"/>
    <col min="3" max="3" width="18.28515625" style="18" customWidth="1"/>
    <col min="4" max="4" width="77.85546875" style="18" customWidth="1"/>
    <col min="5" max="5" width="20.5703125" style="18" customWidth="1"/>
    <col min="6" max="6" width="18.7109375" style="18" customWidth="1"/>
    <col min="7" max="7" width="21.28515625" style="18" customWidth="1"/>
    <col min="8" max="8" width="19.85546875" style="18" customWidth="1"/>
    <col min="9" max="9" width="18" style="18" customWidth="1"/>
    <col min="10" max="10" width="23.28515625" style="18" customWidth="1"/>
    <col min="11" max="11" width="17.42578125" style="18" customWidth="1"/>
    <col min="12" max="12" width="90.7109375" style="18" customWidth="1"/>
    <col min="13" max="13" width="33.85546875" style="18" hidden="1" customWidth="1"/>
    <col min="14" max="14" width="35" style="18" hidden="1" customWidth="1"/>
    <col min="15" max="15" width="44.5703125" style="477" customWidth="1"/>
    <col min="16" max="16" width="42" style="19" customWidth="1"/>
    <col min="17" max="16384" width="9.140625" style="16"/>
  </cols>
  <sheetData>
    <row r="1" spans="1:16" ht="63.75" customHeight="1" thickBot="1">
      <c r="A1" s="519" t="s">
        <v>26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20"/>
      <c r="M1" s="14"/>
      <c r="N1" s="14"/>
      <c r="O1" s="476"/>
      <c r="P1" s="15"/>
    </row>
    <row r="2" spans="1:16" ht="63.75" customHeight="1">
      <c r="A2" s="521" t="s">
        <v>0</v>
      </c>
      <c r="B2" s="521" t="s">
        <v>441</v>
      </c>
      <c r="C2" s="521" t="s">
        <v>440</v>
      </c>
      <c r="D2" s="533" t="s">
        <v>9</v>
      </c>
      <c r="E2" s="536" t="s">
        <v>10</v>
      </c>
      <c r="F2" s="537"/>
      <c r="G2" s="538"/>
      <c r="H2" s="541" t="s">
        <v>11</v>
      </c>
      <c r="I2" s="542"/>
      <c r="J2" s="543"/>
      <c r="K2" s="528" t="s">
        <v>13</v>
      </c>
      <c r="L2" s="499" t="s">
        <v>15</v>
      </c>
      <c r="M2" s="499" t="s">
        <v>432</v>
      </c>
      <c r="N2" s="499" t="s">
        <v>14</v>
      </c>
      <c r="O2" s="499" t="s">
        <v>438</v>
      </c>
      <c r="P2" s="499" t="s">
        <v>439</v>
      </c>
    </row>
    <row r="3" spans="1:16" ht="38.25" customHeight="1">
      <c r="A3" s="522"/>
      <c r="B3" s="522"/>
      <c r="C3" s="522"/>
      <c r="D3" s="534"/>
      <c r="E3" s="524" t="s">
        <v>12</v>
      </c>
      <c r="F3" s="526" t="s">
        <v>435</v>
      </c>
      <c r="G3" s="531" t="s">
        <v>436</v>
      </c>
      <c r="H3" s="524" t="s">
        <v>12</v>
      </c>
      <c r="I3" s="526" t="s">
        <v>435</v>
      </c>
      <c r="J3" s="531" t="s">
        <v>436</v>
      </c>
      <c r="K3" s="529"/>
      <c r="L3" s="500"/>
      <c r="M3" s="500"/>
      <c r="N3" s="500"/>
      <c r="O3" s="500"/>
      <c r="P3" s="500"/>
    </row>
    <row r="4" spans="1:16" ht="166.5" customHeight="1">
      <c r="A4" s="523"/>
      <c r="B4" s="523"/>
      <c r="C4" s="523"/>
      <c r="D4" s="535"/>
      <c r="E4" s="525"/>
      <c r="F4" s="527"/>
      <c r="G4" s="532"/>
      <c r="H4" s="525"/>
      <c r="I4" s="527"/>
      <c r="J4" s="532"/>
      <c r="K4" s="530"/>
      <c r="L4" s="501"/>
      <c r="M4" s="501"/>
      <c r="N4" s="500"/>
      <c r="O4" s="501"/>
      <c r="P4" s="501"/>
    </row>
    <row r="5" spans="1:16" s="17" customFormat="1" ht="18.75" customHeight="1">
      <c r="A5" s="479">
        <v>1</v>
      </c>
      <c r="B5" s="479">
        <v>2</v>
      </c>
      <c r="C5" s="479">
        <v>3</v>
      </c>
      <c r="D5" s="480">
        <v>4</v>
      </c>
      <c r="E5" s="481">
        <v>6</v>
      </c>
      <c r="F5" s="479">
        <v>7</v>
      </c>
      <c r="G5" s="482">
        <v>8</v>
      </c>
      <c r="H5" s="481">
        <v>9</v>
      </c>
      <c r="I5" s="479">
        <v>10</v>
      </c>
      <c r="J5" s="483">
        <v>11</v>
      </c>
      <c r="K5" s="484">
        <v>15</v>
      </c>
      <c r="L5" s="479">
        <v>16</v>
      </c>
      <c r="M5" s="479">
        <v>18</v>
      </c>
      <c r="N5" s="479">
        <v>19</v>
      </c>
      <c r="O5" s="479">
        <v>20</v>
      </c>
      <c r="P5" s="479">
        <v>21</v>
      </c>
    </row>
    <row r="6" spans="1:16" s="478" customFormat="1" ht="36" customHeight="1">
      <c r="A6" s="539" t="s">
        <v>2</v>
      </c>
      <c r="B6" s="539"/>
      <c r="C6" s="539"/>
      <c r="D6" s="540"/>
      <c r="E6" s="485">
        <f>E7+E11</f>
        <v>6150000</v>
      </c>
      <c r="F6" s="486">
        <f>SUM(F7:F10)</f>
        <v>4795000</v>
      </c>
      <c r="G6" s="487">
        <f>SUM(G7:G10)</f>
        <v>5000</v>
      </c>
      <c r="H6" s="485">
        <f>SUM(H7:H10)</f>
        <v>0</v>
      </c>
      <c r="I6" s="486">
        <f>SUM(I7:I10)</f>
        <v>0</v>
      </c>
      <c r="J6" s="487">
        <f>SUM(J7:J10)</f>
        <v>0</v>
      </c>
      <c r="K6" s="488"/>
      <c r="L6" s="489"/>
      <c r="M6" s="489"/>
      <c r="N6" s="489"/>
      <c r="O6" s="489"/>
      <c r="P6" s="489"/>
    </row>
    <row r="7" spans="1:16" ht="69.95" customHeight="1">
      <c r="A7" s="510">
        <v>1</v>
      </c>
      <c r="B7" s="495" t="s">
        <v>437</v>
      </c>
      <c r="C7" s="495" t="s">
        <v>444</v>
      </c>
      <c r="D7" s="686" t="s">
        <v>434</v>
      </c>
      <c r="E7" s="511">
        <f>F7+G7</f>
        <v>4800000</v>
      </c>
      <c r="F7" s="513">
        <v>4795000</v>
      </c>
      <c r="G7" s="505">
        <v>5000</v>
      </c>
      <c r="H7" s="515">
        <f>I7+J7</f>
        <v>0</v>
      </c>
      <c r="I7" s="517"/>
      <c r="J7" s="505"/>
      <c r="K7" s="684"/>
      <c r="L7" s="507" t="s">
        <v>442</v>
      </c>
      <c r="M7" s="496" t="s">
        <v>443</v>
      </c>
      <c r="N7" s="496"/>
      <c r="O7" s="502" t="s">
        <v>433</v>
      </c>
      <c r="P7" s="502" t="s">
        <v>433</v>
      </c>
    </row>
    <row r="8" spans="1:16" ht="69.95" customHeight="1">
      <c r="A8" s="510"/>
      <c r="B8" s="495"/>
      <c r="C8" s="495"/>
      <c r="D8" s="687"/>
      <c r="E8" s="511"/>
      <c r="F8" s="513"/>
      <c r="G8" s="505"/>
      <c r="H8" s="515"/>
      <c r="I8" s="517"/>
      <c r="J8" s="505"/>
      <c r="K8" s="684"/>
      <c r="L8" s="508"/>
      <c r="M8" s="497"/>
      <c r="N8" s="497"/>
      <c r="O8" s="503"/>
      <c r="P8" s="503"/>
    </row>
    <row r="9" spans="1:16" ht="69.95" customHeight="1">
      <c r="A9" s="510"/>
      <c r="B9" s="495"/>
      <c r="C9" s="495"/>
      <c r="D9" s="687"/>
      <c r="E9" s="511"/>
      <c r="F9" s="513"/>
      <c r="G9" s="505"/>
      <c r="H9" s="515"/>
      <c r="I9" s="517"/>
      <c r="J9" s="505"/>
      <c r="K9" s="684"/>
      <c r="L9" s="508"/>
      <c r="M9" s="497"/>
      <c r="N9" s="497"/>
      <c r="O9" s="503"/>
      <c r="P9" s="503"/>
    </row>
    <row r="10" spans="1:16" ht="220.5" customHeight="1" thickBot="1">
      <c r="A10" s="510"/>
      <c r="B10" s="495"/>
      <c r="C10" s="495"/>
      <c r="D10" s="688"/>
      <c r="E10" s="512"/>
      <c r="F10" s="514"/>
      <c r="G10" s="506"/>
      <c r="H10" s="516"/>
      <c r="I10" s="518"/>
      <c r="J10" s="506"/>
      <c r="K10" s="684"/>
      <c r="L10" s="509"/>
      <c r="M10" s="498"/>
      <c r="N10" s="498"/>
      <c r="O10" s="504"/>
      <c r="P10" s="504"/>
    </row>
    <row r="11" spans="1:16" ht="69.95" customHeight="1">
      <c r="A11" s="510">
        <v>2</v>
      </c>
      <c r="B11" s="495" t="s">
        <v>445</v>
      </c>
      <c r="C11" s="495" t="s">
        <v>444</v>
      </c>
      <c r="D11" s="686" t="s">
        <v>446</v>
      </c>
      <c r="E11" s="511">
        <v>1350000</v>
      </c>
      <c r="F11" s="511">
        <v>1350000</v>
      </c>
      <c r="G11" s="505"/>
      <c r="H11" s="511">
        <v>1350000</v>
      </c>
      <c r="I11" s="511">
        <v>1350000</v>
      </c>
      <c r="J11" s="505"/>
      <c r="K11" s="685">
        <v>46011</v>
      </c>
      <c r="L11" s="507" t="s">
        <v>447</v>
      </c>
      <c r="M11" s="496" t="s">
        <v>443</v>
      </c>
      <c r="N11" s="496"/>
      <c r="O11" s="689" t="s">
        <v>448</v>
      </c>
      <c r="P11" s="502" t="s">
        <v>433</v>
      </c>
    </row>
    <row r="12" spans="1:16" ht="69.95" customHeight="1">
      <c r="A12" s="510"/>
      <c r="B12" s="495"/>
      <c r="C12" s="495"/>
      <c r="D12" s="687"/>
      <c r="E12" s="511"/>
      <c r="F12" s="511"/>
      <c r="G12" s="505"/>
      <c r="H12" s="511"/>
      <c r="I12" s="511"/>
      <c r="J12" s="505"/>
      <c r="K12" s="684"/>
      <c r="L12" s="508"/>
      <c r="M12" s="497"/>
      <c r="N12" s="497"/>
      <c r="O12" s="690"/>
      <c r="P12" s="503"/>
    </row>
    <row r="13" spans="1:16" ht="69.95" customHeight="1">
      <c r="A13" s="510"/>
      <c r="B13" s="495"/>
      <c r="C13" s="495"/>
      <c r="D13" s="687"/>
      <c r="E13" s="511"/>
      <c r="F13" s="511"/>
      <c r="G13" s="505"/>
      <c r="H13" s="511"/>
      <c r="I13" s="511"/>
      <c r="J13" s="505"/>
      <c r="K13" s="684"/>
      <c r="L13" s="508"/>
      <c r="M13" s="497"/>
      <c r="N13" s="497"/>
      <c r="O13" s="690"/>
      <c r="P13" s="503"/>
    </row>
    <row r="14" spans="1:16" ht="300.75" customHeight="1" thickBot="1">
      <c r="A14" s="510"/>
      <c r="B14" s="495"/>
      <c r="C14" s="495"/>
      <c r="D14" s="688"/>
      <c r="E14" s="512"/>
      <c r="F14" s="512"/>
      <c r="G14" s="506"/>
      <c r="H14" s="512"/>
      <c r="I14" s="512"/>
      <c r="J14" s="506"/>
      <c r="K14" s="684"/>
      <c r="L14" s="509"/>
      <c r="M14" s="498"/>
      <c r="N14" s="498"/>
      <c r="O14" s="691"/>
      <c r="P14" s="504"/>
    </row>
  </sheetData>
  <mergeCells count="52">
    <mergeCell ref="A11:A14"/>
    <mergeCell ref="B11:B14"/>
    <mergeCell ref="C11:C14"/>
    <mergeCell ref="D11:D14"/>
    <mergeCell ref="P2:P4"/>
    <mergeCell ref="D2:D4"/>
    <mergeCell ref="E2:G2"/>
    <mergeCell ref="A6:D6"/>
    <mergeCell ref="H2:J2"/>
    <mergeCell ref="E11:E14"/>
    <mergeCell ref="F11:F14"/>
    <mergeCell ref="G11:G14"/>
    <mergeCell ref="I11:I14"/>
    <mergeCell ref="H11:H14"/>
    <mergeCell ref="A1:L1"/>
    <mergeCell ref="A2:A4"/>
    <mergeCell ref="B2:B4"/>
    <mergeCell ref="C2:C4"/>
    <mergeCell ref="E3:E4"/>
    <mergeCell ref="F3:F4"/>
    <mergeCell ref="H3:H4"/>
    <mergeCell ref="I3:I4"/>
    <mergeCell ref="K2:K4"/>
    <mergeCell ref="L2:L4"/>
    <mergeCell ref="G3:G4"/>
    <mergeCell ref="J3:J4"/>
    <mergeCell ref="B7:B10"/>
    <mergeCell ref="C7:C10"/>
    <mergeCell ref="A7:A10"/>
    <mergeCell ref="D7:D10"/>
    <mergeCell ref="N7:N10"/>
    <mergeCell ref="E7:E10"/>
    <mergeCell ref="F7:F10"/>
    <mergeCell ref="G7:G10"/>
    <mergeCell ref="H7:H10"/>
    <mergeCell ref="I7:I10"/>
    <mergeCell ref="P11:P14"/>
    <mergeCell ref="P7:P10"/>
    <mergeCell ref="J7:J10"/>
    <mergeCell ref="K7:K10"/>
    <mergeCell ref="M11:M14"/>
    <mergeCell ref="L11:L14"/>
    <mergeCell ref="N11:N14"/>
    <mergeCell ref="M7:M10"/>
    <mergeCell ref="L7:L10"/>
    <mergeCell ref="J11:J14"/>
    <mergeCell ref="K11:K14"/>
    <mergeCell ref="O11:O14"/>
    <mergeCell ref="M2:M4"/>
    <mergeCell ref="O7:O10"/>
    <mergeCell ref="N2:N4"/>
    <mergeCell ref="O2:O4"/>
  </mergeCells>
  <hyperlinks>
    <hyperlink ref="O11" r:id="rId1"/>
  </hyperlinks>
  <pageMargins left="0.31496062992125984" right="0.11811023622047245" top="0.55118110236220474" bottom="0.35433070866141736" header="0.31496062992125984" footer="0.31496062992125984"/>
  <pageSetup paperSize="9" scale="3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5"/>
  <sheetViews>
    <sheetView workbookViewId="0">
      <selection activeCell="P21" sqref="P21:P22"/>
    </sheetView>
  </sheetViews>
  <sheetFormatPr defaultColWidth="9.140625" defaultRowHeight="15" customHeight="1"/>
  <cols>
    <col min="1" max="1" width="7.5703125" style="97" customWidth="1"/>
    <col min="2" max="2" width="27.42578125" style="97" customWidth="1"/>
    <col min="3" max="3" width="15.28515625" style="97" customWidth="1"/>
    <col min="4" max="4" width="17.28515625" style="97" customWidth="1"/>
    <col min="5" max="5" width="29.85546875" style="97" customWidth="1"/>
    <col min="6" max="6" width="16.7109375" style="128" customWidth="1"/>
    <col min="7" max="7" width="52.42578125" style="97" customWidth="1"/>
    <col min="8" max="9" width="29.7109375" style="97" customWidth="1"/>
    <col min="10" max="16384" width="9.140625" style="97"/>
  </cols>
  <sheetData>
    <row r="1" spans="1:8" ht="35.25" customHeight="1">
      <c r="A1" s="544" t="s">
        <v>28</v>
      </c>
      <c r="B1" s="544"/>
      <c r="C1" s="544"/>
      <c r="D1" s="544"/>
      <c r="E1" s="544"/>
      <c r="F1" s="544"/>
      <c r="G1" s="544"/>
      <c r="H1" s="156"/>
    </row>
    <row r="2" spans="1:8" ht="78.75" customHeight="1">
      <c r="A2" s="20" t="s">
        <v>0</v>
      </c>
      <c r="B2" s="20" t="s">
        <v>29</v>
      </c>
      <c r="C2" s="20" t="s">
        <v>30</v>
      </c>
      <c r="D2" s="20" t="s">
        <v>31</v>
      </c>
      <c r="E2" s="20" t="s">
        <v>32</v>
      </c>
      <c r="F2" s="21" t="s">
        <v>33</v>
      </c>
      <c r="G2" s="20" t="s">
        <v>34</v>
      </c>
      <c r="H2" s="96"/>
    </row>
    <row r="3" spans="1:8" ht="27" customHeight="1">
      <c r="A3" s="20">
        <v>1</v>
      </c>
      <c r="B3" s="22" t="s">
        <v>35</v>
      </c>
      <c r="C3" s="23" t="s">
        <v>36</v>
      </c>
      <c r="D3" s="24" t="s">
        <v>37</v>
      </c>
      <c r="E3" s="25">
        <v>300000</v>
      </c>
      <c r="F3" s="26">
        <v>300000</v>
      </c>
      <c r="G3" s="545" t="s">
        <v>38</v>
      </c>
      <c r="H3" s="96"/>
    </row>
    <row r="4" spans="1:8" ht="27" customHeight="1">
      <c r="A4" s="20">
        <f>A3+1</f>
        <v>2</v>
      </c>
      <c r="B4" s="22" t="s">
        <v>39</v>
      </c>
      <c r="C4" s="23" t="s">
        <v>36</v>
      </c>
      <c r="D4" s="24" t="s">
        <v>37</v>
      </c>
      <c r="E4" s="25">
        <v>96000</v>
      </c>
      <c r="F4" s="25">
        <v>96000</v>
      </c>
      <c r="G4" s="546"/>
      <c r="H4" s="96"/>
    </row>
    <row r="5" spans="1:8" ht="26.25" customHeight="1">
      <c r="A5" s="20">
        <f t="shared" ref="A5:A12" si="0">A4+1</f>
        <v>3</v>
      </c>
      <c r="B5" s="22" t="s">
        <v>40</v>
      </c>
      <c r="C5" s="23">
        <v>1</v>
      </c>
      <c r="D5" s="24" t="s">
        <v>37</v>
      </c>
      <c r="E5" s="27">
        <v>170000</v>
      </c>
      <c r="F5" s="27">
        <v>170000</v>
      </c>
      <c r="G5" s="546"/>
      <c r="H5" s="157"/>
    </row>
    <row r="6" spans="1:8" ht="24" customHeight="1">
      <c r="A6" s="20">
        <f t="shared" si="0"/>
        <v>4</v>
      </c>
      <c r="B6" s="22" t="s">
        <v>41</v>
      </c>
      <c r="C6" s="23">
        <v>1</v>
      </c>
      <c r="D6" s="24" t="s">
        <v>37</v>
      </c>
      <c r="E6" s="25">
        <v>365000</v>
      </c>
      <c r="F6" s="25">
        <v>365000</v>
      </c>
      <c r="G6" s="546"/>
      <c r="H6" s="96"/>
    </row>
    <row r="7" spans="1:8" ht="30.75" customHeight="1">
      <c r="A7" s="20">
        <f t="shared" si="0"/>
        <v>5</v>
      </c>
      <c r="B7" s="22" t="s">
        <v>42</v>
      </c>
      <c r="C7" s="23">
        <v>10</v>
      </c>
      <c r="D7" s="24" t="s">
        <v>37</v>
      </c>
      <c r="E7" s="25">
        <v>10000</v>
      </c>
      <c r="F7" s="26">
        <f>E7*10</f>
        <v>100000</v>
      </c>
      <c r="G7" s="546"/>
      <c r="H7" s="96"/>
    </row>
    <row r="8" spans="1:8" ht="30" customHeight="1">
      <c r="A8" s="20">
        <f t="shared" si="0"/>
        <v>6</v>
      </c>
      <c r="B8" s="28" t="s">
        <v>43</v>
      </c>
      <c r="C8" s="23" t="s">
        <v>36</v>
      </c>
      <c r="D8" s="24" t="s">
        <v>44</v>
      </c>
      <c r="E8" s="25">
        <v>129000</v>
      </c>
      <c r="F8" s="25">
        <v>129000</v>
      </c>
      <c r="G8" s="546"/>
      <c r="H8" s="96"/>
    </row>
    <row r="9" spans="1:8" ht="30" customHeight="1">
      <c r="A9" s="20">
        <f t="shared" si="0"/>
        <v>7</v>
      </c>
      <c r="B9" s="28" t="s">
        <v>45</v>
      </c>
      <c r="C9" s="23">
        <v>1</v>
      </c>
      <c r="D9" s="24" t="s">
        <v>37</v>
      </c>
      <c r="E9" s="25">
        <v>269000</v>
      </c>
      <c r="F9" s="25">
        <v>269000</v>
      </c>
      <c r="G9" s="546"/>
      <c r="H9" s="96"/>
    </row>
    <row r="10" spans="1:8" ht="30" customHeight="1">
      <c r="A10" s="20">
        <f t="shared" si="0"/>
        <v>8</v>
      </c>
      <c r="B10" s="28" t="s">
        <v>46</v>
      </c>
      <c r="C10" s="23">
        <v>1</v>
      </c>
      <c r="D10" s="24" t="s">
        <v>37</v>
      </c>
      <c r="E10" s="25">
        <v>179000</v>
      </c>
      <c r="F10" s="25">
        <v>179000</v>
      </c>
      <c r="G10" s="546"/>
      <c r="H10" s="96"/>
    </row>
    <row r="11" spans="1:8" ht="24.75" customHeight="1">
      <c r="A11" s="20">
        <f t="shared" si="0"/>
        <v>9</v>
      </c>
      <c r="B11" s="28" t="s">
        <v>47</v>
      </c>
      <c r="C11" s="23" t="s">
        <v>36</v>
      </c>
      <c r="D11" s="24" t="s">
        <v>44</v>
      </c>
      <c r="E11" s="25">
        <v>35000</v>
      </c>
      <c r="F11" s="25">
        <v>35000</v>
      </c>
      <c r="G11" s="546"/>
      <c r="H11" s="96"/>
    </row>
    <row r="12" spans="1:8" ht="33.75" customHeight="1">
      <c r="A12" s="20">
        <f t="shared" si="0"/>
        <v>10</v>
      </c>
      <c r="B12" s="28" t="s">
        <v>48</v>
      </c>
      <c r="C12" s="23">
        <v>1</v>
      </c>
      <c r="D12" s="24" t="s">
        <v>37</v>
      </c>
      <c r="E12" s="25">
        <v>658000</v>
      </c>
      <c r="F12" s="25">
        <v>658000</v>
      </c>
      <c r="G12" s="547"/>
      <c r="H12" s="96"/>
    </row>
    <row r="13" spans="1:8" ht="15" customHeight="1">
      <c r="A13" s="29"/>
      <c r="B13" s="30" t="s">
        <v>2</v>
      </c>
      <c r="C13" s="31"/>
      <c r="D13" s="31"/>
      <c r="E13" s="32"/>
      <c r="F13" s="33">
        <f>SUM(F3:F12)</f>
        <v>2301000</v>
      </c>
      <c r="G13" s="29"/>
      <c r="H13" s="96"/>
    </row>
    <row r="14" spans="1:8" ht="36" customHeight="1">
      <c r="A14" s="548" t="s">
        <v>84</v>
      </c>
      <c r="B14" s="548"/>
      <c r="C14" s="548"/>
      <c r="D14" s="548"/>
      <c r="E14" s="548"/>
      <c r="F14" s="548"/>
      <c r="G14" s="548"/>
      <c r="H14" s="96"/>
    </row>
    <row r="15" spans="1:8" ht="15" customHeight="1">
      <c r="A15" s="98"/>
      <c r="B15" s="99"/>
      <c r="C15" s="100"/>
      <c r="D15" s="100"/>
      <c r="E15" s="101"/>
      <c r="F15" s="102" t="s">
        <v>69</v>
      </c>
      <c r="H15" s="96"/>
    </row>
    <row r="16" spans="1:8" ht="15" customHeight="1">
      <c r="A16" s="552" t="s">
        <v>58</v>
      </c>
      <c r="B16" s="552"/>
      <c r="C16" s="552"/>
      <c r="D16" s="552"/>
      <c r="E16" s="103"/>
      <c r="F16" s="104"/>
      <c r="G16" s="105"/>
      <c r="H16" s="96"/>
    </row>
    <row r="17" spans="1:14" ht="48.75" customHeight="1">
      <c r="A17" s="553" t="s">
        <v>0</v>
      </c>
      <c r="B17" s="554" t="s">
        <v>59</v>
      </c>
      <c r="C17" s="554" t="s">
        <v>60</v>
      </c>
      <c r="D17" s="545" t="s">
        <v>61</v>
      </c>
      <c r="E17" s="545" t="s">
        <v>34</v>
      </c>
      <c r="F17" s="106"/>
      <c r="H17" s="96"/>
    </row>
    <row r="18" spans="1:14" ht="12.75">
      <c r="A18" s="553"/>
      <c r="B18" s="554"/>
      <c r="C18" s="554"/>
      <c r="D18" s="547"/>
      <c r="E18" s="547"/>
      <c r="F18" s="107"/>
      <c r="H18" s="96"/>
    </row>
    <row r="19" spans="1:14" ht="21.75" customHeight="1">
      <c r="A19" s="558" t="s">
        <v>62</v>
      </c>
      <c r="B19" s="559"/>
      <c r="C19" s="559"/>
      <c r="D19" s="559"/>
      <c r="E19" s="560"/>
      <c r="F19" s="106"/>
      <c r="G19" s="96"/>
      <c r="H19" s="96"/>
      <c r="I19" s="108"/>
      <c r="J19" s="108"/>
      <c r="K19" s="108"/>
      <c r="L19" s="108"/>
      <c r="M19" s="108"/>
      <c r="N19" s="108"/>
    </row>
    <row r="20" spans="1:14" ht="62.25" customHeight="1">
      <c r="A20" s="56" t="s">
        <v>63</v>
      </c>
      <c r="B20" s="56" t="s">
        <v>85</v>
      </c>
      <c r="C20" s="75" t="s">
        <v>86</v>
      </c>
      <c r="D20" s="109">
        <v>54000</v>
      </c>
      <c r="E20" s="110" t="s">
        <v>87</v>
      </c>
      <c r="F20" s="106" t="s">
        <v>69</v>
      </c>
      <c r="G20" s="96"/>
      <c r="H20" s="96"/>
      <c r="I20" s="108"/>
      <c r="J20" s="108"/>
      <c r="K20" s="108"/>
      <c r="L20" s="108"/>
      <c r="M20" s="108"/>
      <c r="N20" s="108"/>
    </row>
    <row r="21" spans="1:14" ht="62.25" customHeight="1">
      <c r="A21" s="56" t="s">
        <v>66</v>
      </c>
      <c r="B21" s="111" t="s">
        <v>88</v>
      </c>
      <c r="C21" s="112" t="s">
        <v>89</v>
      </c>
      <c r="D21" s="109">
        <v>14000</v>
      </c>
      <c r="E21" s="110" t="s">
        <v>87</v>
      </c>
      <c r="F21" s="113" t="s">
        <v>69</v>
      </c>
      <c r="G21" s="113"/>
      <c r="H21" s="114"/>
      <c r="I21" s="115"/>
      <c r="J21" s="108"/>
      <c r="K21" s="116"/>
      <c r="L21" s="117"/>
      <c r="M21" s="108"/>
      <c r="N21" s="108"/>
    </row>
    <row r="22" spans="1:14" ht="108" customHeight="1">
      <c r="A22" s="549" t="s">
        <v>68</v>
      </c>
      <c r="B22" s="550"/>
      <c r="C22" s="550"/>
      <c r="D22" s="550"/>
      <c r="E22" s="551"/>
      <c r="F22" s="118" t="s">
        <v>69</v>
      </c>
      <c r="G22" s="96"/>
      <c r="H22" s="96"/>
      <c r="I22" s="119"/>
      <c r="J22" s="120"/>
      <c r="K22" s="121"/>
      <c r="L22" s="121"/>
      <c r="M22" s="108"/>
      <c r="N22" s="108"/>
    </row>
    <row r="23" spans="1:14" ht="18.75" customHeight="1">
      <c r="A23" s="122" t="s">
        <v>63</v>
      </c>
      <c r="B23" s="123" t="s">
        <v>90</v>
      </c>
      <c r="C23" s="124" t="s">
        <v>91</v>
      </c>
      <c r="D23" s="125">
        <v>3000</v>
      </c>
      <c r="E23" s="110" t="s">
        <v>92</v>
      </c>
      <c r="F23" s="113" t="s">
        <v>69</v>
      </c>
      <c r="G23" s="113"/>
      <c r="H23" s="96"/>
      <c r="I23" s="555"/>
      <c r="J23" s="555"/>
      <c r="K23" s="555"/>
      <c r="L23" s="555"/>
      <c r="M23" s="108"/>
      <c r="N23" s="108"/>
    </row>
    <row r="24" spans="1:14" ht="69.75" customHeight="1">
      <c r="A24" s="556" t="s">
        <v>8</v>
      </c>
      <c r="B24" s="556"/>
      <c r="C24" s="77"/>
      <c r="D24" s="126">
        <f>D23+D21+D20</f>
        <v>71000</v>
      </c>
      <c r="E24" s="127"/>
      <c r="I24" s="115"/>
      <c r="J24" s="108"/>
      <c r="K24" s="108"/>
      <c r="L24" s="129"/>
      <c r="M24" s="130"/>
      <c r="N24" s="108"/>
    </row>
    <row r="25" spans="1:14" ht="15.75" customHeight="1">
      <c r="G25" s="131"/>
      <c r="I25" s="557"/>
      <c r="J25" s="557"/>
      <c r="K25" s="121"/>
      <c r="L25" s="132"/>
      <c r="M25" s="133"/>
      <c r="N25" s="108"/>
    </row>
    <row r="26" spans="1:14" ht="15" customHeight="1">
      <c r="D26" s="134"/>
    </row>
    <row r="27" spans="1:14" ht="15" customHeight="1">
      <c r="B27" s="561" t="s">
        <v>73</v>
      </c>
      <c r="C27" s="562"/>
      <c r="D27" s="562"/>
    </row>
    <row r="28" spans="1:14" ht="15" customHeight="1">
      <c r="B28" s="563"/>
      <c r="C28" s="563"/>
      <c r="D28" s="563"/>
    </row>
    <row r="29" spans="1:14" ht="15" customHeight="1">
      <c r="B29" s="135"/>
      <c r="C29" s="20" t="s">
        <v>74</v>
      </c>
      <c r="D29" s="20" t="s">
        <v>75</v>
      </c>
      <c r="E29" s="102"/>
      <c r="G29" s="105"/>
    </row>
    <row r="30" spans="1:14" ht="53.25" customHeight="1">
      <c r="B30" s="136" t="s">
        <v>76</v>
      </c>
      <c r="C30" s="137">
        <f>F13+D24</f>
        <v>2372000</v>
      </c>
      <c r="D30" s="138" t="s">
        <v>69</v>
      </c>
      <c r="E30" s="104" t="s">
        <v>69</v>
      </c>
      <c r="G30" s="131"/>
      <c r="I30" s="131"/>
    </row>
    <row r="31" spans="1:14" ht="20.25" customHeight="1">
      <c r="B31" s="139" t="s">
        <v>77</v>
      </c>
      <c r="C31" s="137">
        <f>F13</f>
        <v>2301000</v>
      </c>
      <c r="D31" s="138">
        <f>C31*100/$C$31</f>
        <v>100</v>
      </c>
      <c r="E31" s="131" t="s">
        <v>69</v>
      </c>
      <c r="F31" s="128" t="s">
        <v>69</v>
      </c>
    </row>
    <row r="32" spans="1:14" ht="53.25" customHeight="1">
      <c r="B32" s="140" t="s">
        <v>78</v>
      </c>
      <c r="C32" s="141"/>
      <c r="D32" s="138"/>
      <c r="E32" s="142" t="s">
        <v>69</v>
      </c>
    </row>
    <row r="33" spans="2:9" ht="25.5">
      <c r="B33" s="143" t="s">
        <v>79</v>
      </c>
      <c r="C33" s="137">
        <f>C31*0.3</f>
        <v>690300</v>
      </c>
      <c r="D33" s="138">
        <f>C33*100/$C$31</f>
        <v>30</v>
      </c>
      <c r="E33" s="144" t="s">
        <v>69</v>
      </c>
      <c r="F33" s="145" t="s">
        <v>69</v>
      </c>
      <c r="G33" s="134"/>
    </row>
    <row r="34" spans="2:9" ht="12.75">
      <c r="B34" s="140" t="s">
        <v>78</v>
      </c>
      <c r="C34" s="141"/>
      <c r="D34" s="138"/>
      <c r="E34" s="146" t="s">
        <v>69</v>
      </c>
    </row>
    <row r="35" spans="2:9" ht="15.75" customHeight="1">
      <c r="B35" s="147" t="s">
        <v>93</v>
      </c>
      <c r="C35" s="148">
        <f>C33-C38-C39</f>
        <v>689300</v>
      </c>
      <c r="D35" s="149">
        <f t="shared" ref="D35:D40" si="1">C35*100/$C$31</f>
        <v>29.956540634506737</v>
      </c>
      <c r="E35" s="146" t="s">
        <v>69</v>
      </c>
      <c r="G35" s="97" t="s">
        <v>69</v>
      </c>
    </row>
    <row r="36" spans="2:9" ht="30" hidden="1" customHeight="1">
      <c r="B36" s="150" t="s">
        <v>94</v>
      </c>
      <c r="C36" s="151">
        <v>190234.3</v>
      </c>
      <c r="D36" s="149">
        <f t="shared" si="1"/>
        <v>8.2674619730551928</v>
      </c>
      <c r="E36" s="146"/>
      <c r="G36" s="131"/>
    </row>
    <row r="37" spans="2:9" ht="51" hidden="1" customHeight="1">
      <c r="B37" s="152" t="s">
        <v>95</v>
      </c>
      <c r="C37" s="151">
        <v>496000</v>
      </c>
      <c r="D37" s="149">
        <f t="shared" si="1"/>
        <v>21.555845284658844</v>
      </c>
      <c r="E37" s="146"/>
      <c r="G37" s="131"/>
    </row>
    <row r="38" spans="2:9" ht="31.5" hidden="1" customHeight="1">
      <c r="B38" s="153" t="s">
        <v>81</v>
      </c>
      <c r="C38" s="154">
        <v>1000</v>
      </c>
      <c r="D38" s="149">
        <f t="shared" si="1"/>
        <v>4.3459365493263798E-2</v>
      </c>
      <c r="E38" s="146" t="s">
        <v>69</v>
      </c>
      <c r="G38" s="131"/>
      <c r="I38" s="131"/>
    </row>
    <row r="39" spans="2:9" ht="31.5" customHeight="1">
      <c r="B39" s="153" t="s">
        <v>82</v>
      </c>
      <c r="C39" s="154">
        <v>0</v>
      </c>
      <c r="D39" s="149">
        <f t="shared" si="1"/>
        <v>0</v>
      </c>
      <c r="E39" s="146"/>
    </row>
    <row r="40" spans="2:9" ht="31.5" customHeight="1">
      <c r="B40" s="143" t="s">
        <v>83</v>
      </c>
      <c r="C40" s="137">
        <f>C31-C33</f>
        <v>1610700</v>
      </c>
      <c r="D40" s="149">
        <f t="shared" si="1"/>
        <v>70</v>
      </c>
      <c r="E40" s="146"/>
      <c r="G40" s="131"/>
    </row>
    <row r="41" spans="2:9" ht="32.25" customHeight="1"/>
    <row r="42" spans="2:9" ht="15" customHeight="1">
      <c r="E42" s="145"/>
    </row>
    <row r="44" spans="2:9" ht="12.75">
      <c r="C44" s="131"/>
    </row>
    <row r="45" spans="2:9" ht="12.75">
      <c r="E45" s="131"/>
    </row>
  </sheetData>
  <mergeCells count="15">
    <mergeCell ref="I23:L23"/>
    <mergeCell ref="A24:B24"/>
    <mergeCell ref="I25:J25"/>
    <mergeCell ref="A19:E19"/>
    <mergeCell ref="B27:D28"/>
    <mergeCell ref="A1:G1"/>
    <mergeCell ref="G3:G12"/>
    <mergeCell ref="A14:G14"/>
    <mergeCell ref="E17:E18"/>
    <mergeCell ref="A22:E22"/>
    <mergeCell ref="A16:D16"/>
    <mergeCell ref="A17:A18"/>
    <mergeCell ref="B17:B18"/>
    <mergeCell ref="C17:C18"/>
    <mergeCell ref="D17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M45"/>
  <sheetViews>
    <sheetView workbookViewId="0">
      <selection activeCell="P21" sqref="P21:P22"/>
    </sheetView>
  </sheetViews>
  <sheetFormatPr defaultColWidth="9.140625" defaultRowHeight="15"/>
  <cols>
    <col min="1" max="1" width="9.140625" style="35"/>
    <col min="2" max="2" width="4.7109375" style="35" customWidth="1"/>
    <col min="3" max="3" width="35" style="83" customWidth="1"/>
    <col min="4" max="4" width="17.7109375" style="35" customWidth="1"/>
    <col min="5" max="5" width="15.28515625" style="35" customWidth="1"/>
    <col min="6" max="6" width="29.85546875" style="35" customWidth="1"/>
    <col min="7" max="7" width="21" style="80" customWidth="1"/>
    <col min="8" max="8" width="23.7109375" style="35" customWidth="1"/>
    <col min="9" max="9" width="13.140625" style="35" bestFit="1" customWidth="1"/>
    <col min="10" max="16384" width="9.140625" style="35"/>
  </cols>
  <sheetData>
    <row r="1" spans="2:9" ht="36" customHeight="1">
      <c r="B1" s="566" t="s">
        <v>50</v>
      </c>
      <c r="C1" s="566"/>
      <c r="D1" s="566"/>
      <c r="E1" s="566"/>
      <c r="F1" s="566"/>
      <c r="G1" s="566"/>
      <c r="H1" s="36"/>
    </row>
    <row r="2" spans="2:9" ht="51">
      <c r="B2" s="37" t="s">
        <v>0</v>
      </c>
      <c r="C2" s="37" t="s">
        <v>51</v>
      </c>
      <c r="D2" s="37" t="s">
        <v>49</v>
      </c>
      <c r="E2" s="37" t="s">
        <v>31</v>
      </c>
      <c r="F2" s="37" t="s">
        <v>32</v>
      </c>
      <c r="G2" s="38" t="s">
        <v>33</v>
      </c>
      <c r="H2" s="39"/>
    </row>
    <row r="3" spans="2:9" ht="12.75" customHeight="1">
      <c r="B3" s="37">
        <v>1</v>
      </c>
      <c r="C3" s="40" t="str">
        <f>[1]Лист1!B3</f>
        <v>Забор из ДПК</v>
      </c>
      <c r="D3" s="24">
        <f>[1]Лист1!C3</f>
        <v>120</v>
      </c>
      <c r="E3" s="24" t="str">
        <f>[1]Лист1!D3</f>
        <v>кв.м.</v>
      </c>
      <c r="F3" s="41">
        <f>[1]Лист1!E3</f>
        <v>7</v>
      </c>
      <c r="G3" s="42">
        <f>[1]Лист1!F3</f>
        <v>840</v>
      </c>
      <c r="H3" s="39"/>
    </row>
    <row r="4" spans="2:9" ht="12.75">
      <c r="B4" s="37">
        <f t="shared" ref="B4:B13" si="0">B3+1</f>
        <v>2</v>
      </c>
      <c r="C4" s="40" t="str">
        <f>[1]Лист1!B4</f>
        <v>Светодиодный клип-лайт для деревьев</v>
      </c>
      <c r="D4" s="24">
        <f>[1]Лист1!C4</f>
        <v>10</v>
      </c>
      <c r="E4" s="24" t="str">
        <f>[1]Лист1!D4</f>
        <v>кв.м.</v>
      </c>
      <c r="F4" s="41">
        <f>[1]Лист1!E4</f>
        <v>30</v>
      </c>
      <c r="G4" s="42">
        <f>[1]Лист1!F4</f>
        <v>300</v>
      </c>
      <c r="H4" s="39"/>
    </row>
    <row r="5" spans="2:9" ht="12.75">
      <c r="B5" s="37">
        <f t="shared" si="0"/>
        <v>3</v>
      </c>
      <c r="C5" s="40" t="str">
        <f>[1]Лист1!B5</f>
        <v>Тратуарная плитка</v>
      </c>
      <c r="D5" s="24">
        <f>[1]Лист1!C5</f>
        <v>100</v>
      </c>
      <c r="E5" s="24" t="str">
        <f>[1]Лист1!D5</f>
        <v>кв.м.</v>
      </c>
      <c r="F5" s="41">
        <f>[1]Лист1!E5</f>
        <v>1.9</v>
      </c>
      <c r="G5" s="42">
        <f>[1]Лист1!F5</f>
        <v>190</v>
      </c>
      <c r="H5" s="39"/>
    </row>
    <row r="6" spans="2:9" ht="12.75">
      <c r="B6" s="37">
        <f t="shared" si="0"/>
        <v>4</v>
      </c>
      <c r="C6" s="40" t="str">
        <f>[1]Лист1!B6</f>
        <v>Укладка тратуарной плитки</v>
      </c>
      <c r="D6" s="24">
        <f>[1]Лист1!C6</f>
        <v>1</v>
      </c>
      <c r="E6" s="24" t="s">
        <v>52</v>
      </c>
      <c r="F6" s="41">
        <f>[1]Лист1!E6</f>
        <v>80</v>
      </c>
      <c r="G6" s="42">
        <f>[1]Лист1!F6</f>
        <v>80</v>
      </c>
      <c r="H6" s="39"/>
    </row>
    <row r="7" spans="2:9" ht="12.75">
      <c r="B7" s="37">
        <f t="shared" si="0"/>
        <v>5</v>
      </c>
      <c r="C7" s="40" t="str">
        <f>[1]Лист1!B7</f>
        <v>Урна</v>
      </c>
      <c r="D7" s="24">
        <f>[1]Лист1!C7</f>
        <v>3</v>
      </c>
      <c r="E7" s="24" t="str">
        <f>[1]Лист1!D7</f>
        <v>Единица</v>
      </c>
      <c r="F7" s="41">
        <f>[1]Лист1!E7</f>
        <v>20</v>
      </c>
      <c r="G7" s="42">
        <f>[1]Лист1!F7</f>
        <v>60</v>
      </c>
      <c r="H7" s="39"/>
    </row>
    <row r="8" spans="2:9" ht="12.75">
      <c r="B8" s="37">
        <f t="shared" si="0"/>
        <v>6</v>
      </c>
      <c r="C8" s="40" t="s">
        <v>53</v>
      </c>
      <c r="D8" s="24">
        <f>[1]Лист1!C8</f>
        <v>3</v>
      </c>
      <c r="E8" s="24" t="str">
        <f>[1]Лист1!D8</f>
        <v>Единица</v>
      </c>
      <c r="F8" s="41">
        <f>[1]Лист1!E8</f>
        <v>45</v>
      </c>
      <c r="G8" s="42">
        <f>[1]Лист1!F8</f>
        <v>135</v>
      </c>
      <c r="H8" s="39"/>
    </row>
    <row r="9" spans="2:9" ht="12.75">
      <c r="B9" s="37">
        <f t="shared" si="0"/>
        <v>7</v>
      </c>
      <c r="C9" s="40" t="s">
        <v>54</v>
      </c>
      <c r="D9" s="24">
        <f>[1]Лист1!C9</f>
        <v>1</v>
      </c>
      <c r="E9" s="24" t="str">
        <f>[1]Лист1!D9</f>
        <v>Комплект</v>
      </c>
      <c r="F9" s="41">
        <f>[1]Лист1!E9</f>
        <v>96</v>
      </c>
      <c r="G9" s="42">
        <f>[1]Лист1!F9</f>
        <v>96</v>
      </c>
      <c r="H9" s="39"/>
    </row>
    <row r="10" spans="2:9" ht="12.75">
      <c r="B10" s="37">
        <f t="shared" si="0"/>
        <v>8</v>
      </c>
      <c r="C10" s="40" t="str">
        <f>[1]Лист1!B10</f>
        <v>Мольберты</v>
      </c>
      <c r="D10" s="24">
        <f>[1]Лист1!C10</f>
        <v>10</v>
      </c>
      <c r="E10" s="24" t="str">
        <f>[1]Лист1!D10</f>
        <v>Единица</v>
      </c>
      <c r="F10" s="41">
        <f>[1]Лист1!E10</f>
        <v>10</v>
      </c>
      <c r="G10" s="42">
        <f>[1]Лист1!F10</f>
        <v>100</v>
      </c>
      <c r="H10" s="39"/>
    </row>
    <row r="11" spans="2:9" ht="12.75">
      <c r="B11" s="37">
        <f t="shared" si="0"/>
        <v>9</v>
      </c>
      <c r="C11" s="40" t="s">
        <v>55</v>
      </c>
      <c r="D11" s="24">
        <f>[1]Лист1!C11</f>
        <v>3</v>
      </c>
      <c r="E11" s="24" t="str">
        <f>[1]Лист1!D11</f>
        <v>Комплект</v>
      </c>
      <c r="F11" s="41">
        <f>[1]Лист1!E11</f>
        <v>26</v>
      </c>
      <c r="G11" s="42">
        <f>[1]Лист1!F11</f>
        <v>78</v>
      </c>
      <c r="H11" s="39"/>
    </row>
    <row r="12" spans="2:9" ht="12.75">
      <c r="B12" s="37">
        <f t="shared" si="0"/>
        <v>10</v>
      </c>
      <c r="C12" s="40" t="str">
        <f>[1]Лист1!B12</f>
        <v>Стол уличный (круглый)</v>
      </c>
      <c r="D12" s="24">
        <f>[1]Лист1!C12</f>
        <v>1</v>
      </c>
      <c r="E12" s="24" t="str">
        <f>[1]Лист1!D12</f>
        <v>Комплект</v>
      </c>
      <c r="F12" s="41">
        <f>[1]Лист1!E12</f>
        <v>72</v>
      </c>
      <c r="G12" s="42">
        <f>[1]Лист1!F12</f>
        <v>72</v>
      </c>
      <c r="H12" s="39"/>
    </row>
    <row r="13" spans="2:9" ht="12.75">
      <c r="B13" s="37">
        <f t="shared" si="0"/>
        <v>11</v>
      </c>
      <c r="C13" s="40" t="s">
        <v>56</v>
      </c>
      <c r="D13" s="24">
        <f>[1]Лист1!C13</f>
        <v>1</v>
      </c>
      <c r="E13" s="24" t="str">
        <f>[1]Лист1!D13</f>
        <v>Комплект</v>
      </c>
      <c r="F13" s="41">
        <f>[1]Лист1!E13</f>
        <v>49</v>
      </c>
      <c r="G13" s="42">
        <f>[1]Лист1!F13</f>
        <v>49</v>
      </c>
      <c r="H13" s="39"/>
    </row>
    <row r="14" spans="2:9" ht="12.75">
      <c r="B14" s="37">
        <f>B13+1</f>
        <v>12</v>
      </c>
      <c r="C14" s="40" t="str">
        <f>[1]Лист1!B14</f>
        <v>Качели</v>
      </c>
      <c r="D14" s="24">
        <f>[1]Лист1!C14</f>
        <v>1</v>
      </c>
      <c r="E14" s="24" t="str">
        <f>[1]Лист1!D14</f>
        <v>Комплект</v>
      </c>
      <c r="F14" s="41">
        <f>[1]Лист1!E14</f>
        <v>63</v>
      </c>
      <c r="G14" s="42">
        <f>[1]Лист1!F14</f>
        <v>63</v>
      </c>
      <c r="H14" s="39"/>
    </row>
    <row r="15" spans="2:9" ht="12.75">
      <c r="B15" s="43"/>
      <c r="C15" s="30" t="s">
        <v>2</v>
      </c>
      <c r="D15" s="44"/>
      <c r="E15" s="44"/>
      <c r="F15" s="45"/>
      <c r="G15" s="46">
        <f>G3+G4+G5+G6+G7+G8+G9+G10+G11+G12+G13+G14</f>
        <v>2063</v>
      </c>
      <c r="H15" s="39"/>
      <c r="I15" s="47"/>
    </row>
    <row r="16" spans="2:9" ht="12.75">
      <c r="B16" s="548" t="s">
        <v>57</v>
      </c>
      <c r="C16" s="548"/>
      <c r="D16" s="548"/>
      <c r="E16" s="548"/>
      <c r="F16" s="548"/>
      <c r="G16" s="548"/>
      <c r="H16" s="39"/>
    </row>
    <row r="17" spans="2:13" ht="14.25">
      <c r="B17" s="39"/>
      <c r="C17" s="48"/>
      <c r="D17" s="49"/>
      <c r="E17" s="49"/>
      <c r="F17" s="50"/>
      <c r="G17" s="51"/>
      <c r="H17" s="39"/>
    </row>
    <row r="18" spans="2:13" ht="12.75">
      <c r="B18" s="569" t="s">
        <v>58</v>
      </c>
      <c r="C18" s="569"/>
      <c r="D18" s="569"/>
      <c r="E18" s="569"/>
      <c r="F18" s="50"/>
      <c r="G18" s="52"/>
      <c r="H18" s="39"/>
    </row>
    <row r="19" spans="2:13" ht="12.75">
      <c r="B19" s="570" t="s">
        <v>0</v>
      </c>
      <c r="C19" s="571" t="s">
        <v>59</v>
      </c>
      <c r="D19" s="572" t="s">
        <v>60</v>
      </c>
      <c r="E19" s="572" t="s">
        <v>61</v>
      </c>
      <c r="F19" s="572" t="s">
        <v>34</v>
      </c>
      <c r="G19" s="53"/>
      <c r="H19" s="39"/>
    </row>
    <row r="20" spans="2:13" ht="12.75">
      <c r="B20" s="570"/>
      <c r="C20" s="571"/>
      <c r="D20" s="572"/>
      <c r="E20" s="572"/>
      <c r="F20" s="572"/>
      <c r="G20" s="54"/>
      <c r="H20" s="39"/>
    </row>
    <row r="21" spans="2:13" ht="12.75">
      <c r="B21" s="573" t="s">
        <v>62</v>
      </c>
      <c r="C21" s="573"/>
      <c r="D21" s="573"/>
      <c r="E21" s="573"/>
      <c r="F21" s="573"/>
      <c r="G21" s="55"/>
      <c r="H21" s="39"/>
    </row>
    <row r="22" spans="2:13" ht="25.5">
      <c r="B22" s="56" t="s">
        <v>63</v>
      </c>
      <c r="C22" s="57" t="s">
        <v>64</v>
      </c>
      <c r="D22" s="58">
        <f>[1]Лист1!C22</f>
        <v>15</v>
      </c>
      <c r="E22" s="59">
        <f>[1]Лист1!D22</f>
        <v>15</v>
      </c>
      <c r="F22" s="60" t="s">
        <v>65</v>
      </c>
      <c r="G22" s="55"/>
      <c r="H22" s="39"/>
    </row>
    <row r="23" spans="2:13" ht="30">
      <c r="B23" s="61" t="s">
        <v>66</v>
      </c>
      <c r="C23" s="62" t="s">
        <v>67</v>
      </c>
      <c r="D23" s="63">
        <v>7</v>
      </c>
      <c r="E23" s="59">
        <f>[1]Лист1!D23</f>
        <v>7</v>
      </c>
      <c r="F23" s="60" t="s">
        <v>65</v>
      </c>
      <c r="G23" s="64"/>
      <c r="H23" s="66"/>
      <c r="I23" s="67"/>
      <c r="K23" s="68"/>
      <c r="L23" s="69"/>
    </row>
    <row r="24" spans="2:13" ht="12.75">
      <c r="B24" s="573" t="s">
        <v>68</v>
      </c>
      <c r="C24" s="573"/>
      <c r="D24" s="573"/>
      <c r="E24" s="573"/>
      <c r="F24" s="573"/>
      <c r="G24" s="70" t="s">
        <v>69</v>
      </c>
      <c r="H24" s="39"/>
      <c r="I24" s="71"/>
      <c r="J24" s="72"/>
      <c r="K24" s="68"/>
      <c r="L24" s="68"/>
    </row>
    <row r="25" spans="2:13" ht="38.25">
      <c r="B25" s="73" t="s">
        <v>63</v>
      </c>
      <c r="C25" s="74" t="s">
        <v>70</v>
      </c>
      <c r="D25" s="75" t="s">
        <v>71</v>
      </c>
      <c r="E25" s="76">
        <v>12</v>
      </c>
      <c r="F25" s="60" t="s">
        <v>72</v>
      </c>
      <c r="G25" s="64" t="s">
        <v>69</v>
      </c>
      <c r="H25" s="39"/>
      <c r="I25" s="564"/>
      <c r="J25" s="564"/>
      <c r="K25" s="564"/>
      <c r="L25" s="564"/>
    </row>
    <row r="26" spans="2:13" ht="12.75">
      <c r="B26" s="556" t="s">
        <v>8</v>
      </c>
      <c r="C26" s="556"/>
      <c r="D26" s="77"/>
      <c r="E26" s="78">
        <f>E22+E23+E25</f>
        <v>34</v>
      </c>
      <c r="F26" s="79"/>
      <c r="I26" s="67"/>
      <c r="L26" s="81"/>
      <c r="M26" s="82"/>
    </row>
    <row r="27" spans="2:13" ht="15" customHeight="1">
      <c r="I27" s="565"/>
      <c r="J27" s="565"/>
      <c r="K27" s="68"/>
      <c r="L27" s="85"/>
      <c r="M27" s="84"/>
    </row>
    <row r="28" spans="2:13" ht="15" customHeight="1">
      <c r="F28" s="84"/>
    </row>
    <row r="29" spans="2:13" ht="12.75">
      <c r="C29" s="566" t="s">
        <v>73</v>
      </c>
      <c r="D29" s="567"/>
      <c r="E29" s="567"/>
    </row>
    <row r="30" spans="2:13" ht="12.75">
      <c r="C30" s="568"/>
      <c r="D30" s="568"/>
      <c r="E30" s="568"/>
    </row>
    <row r="31" spans="2:13" ht="25.5">
      <c r="C31" s="86"/>
      <c r="D31" s="37" t="s">
        <v>74</v>
      </c>
      <c r="E31" s="37" t="s">
        <v>75</v>
      </c>
      <c r="F31" s="51"/>
    </row>
    <row r="32" spans="2:13" ht="14.25">
      <c r="C32" s="87" t="s">
        <v>76</v>
      </c>
      <c r="D32" s="88">
        <f>G15+E26</f>
        <v>2097</v>
      </c>
      <c r="E32" s="89" t="s">
        <v>69</v>
      </c>
      <c r="F32" s="52"/>
      <c r="I32" s="84"/>
    </row>
    <row r="33" spans="3:9" ht="42.75">
      <c r="C33" s="90" t="s">
        <v>77</v>
      </c>
      <c r="D33" s="88">
        <f>G15</f>
        <v>2063</v>
      </c>
      <c r="E33" s="89">
        <f>D33*100/$D$33</f>
        <v>100</v>
      </c>
      <c r="F33" s="91" t="s">
        <v>69</v>
      </c>
    </row>
    <row r="34" spans="3:9" ht="15" customHeight="1">
      <c r="C34" s="92" t="s">
        <v>78</v>
      </c>
      <c r="D34" s="93"/>
      <c r="E34" s="89"/>
      <c r="F34" s="91"/>
    </row>
    <row r="35" spans="3:9" ht="28.5">
      <c r="C35" s="87" t="s">
        <v>79</v>
      </c>
      <c r="D35" s="88">
        <f>D33*0.3</f>
        <v>618.9</v>
      </c>
      <c r="E35" s="89">
        <f>D35*100/$D$33</f>
        <v>30</v>
      </c>
      <c r="F35" s="91" t="s">
        <v>69</v>
      </c>
      <c r="G35" s="80" t="s">
        <v>69</v>
      </c>
    </row>
    <row r="36" spans="3:9" ht="18.75" customHeight="1">
      <c r="C36" s="92" t="s">
        <v>78</v>
      </c>
      <c r="D36" s="93"/>
      <c r="E36" s="89"/>
      <c r="F36" s="91"/>
    </row>
    <row r="37" spans="3:9" ht="30">
      <c r="C37" s="94" t="s">
        <v>80</v>
      </c>
      <c r="D37" s="95">
        <f>D35-D38-D39</f>
        <v>618.69999999999993</v>
      </c>
      <c r="E37" s="89">
        <f>D37*100/$D$33</f>
        <v>29.99030538051381</v>
      </c>
      <c r="F37" s="91"/>
    </row>
    <row r="38" spans="3:9" ht="30">
      <c r="C38" s="94" t="s">
        <v>81</v>
      </c>
      <c r="D38" s="95">
        <v>0.2</v>
      </c>
      <c r="E38" s="89">
        <f t="shared" ref="E38:E40" si="1">D38*100/$D$33</f>
        <v>9.6946194861851666E-3</v>
      </c>
      <c r="F38" s="91"/>
      <c r="I38" s="84"/>
    </row>
    <row r="39" spans="3:9" ht="30">
      <c r="C39" s="94" t="s">
        <v>82</v>
      </c>
      <c r="D39" s="95">
        <v>0</v>
      </c>
      <c r="E39" s="89">
        <f t="shared" si="1"/>
        <v>0</v>
      </c>
      <c r="F39" s="91"/>
    </row>
    <row r="40" spans="3:9" ht="28.5">
      <c r="C40" s="87" t="s">
        <v>83</v>
      </c>
      <c r="D40" s="88">
        <f>D33-D35</f>
        <v>1444.1</v>
      </c>
      <c r="E40" s="89">
        <f t="shared" si="1"/>
        <v>70</v>
      </c>
      <c r="F40" s="91"/>
    </row>
    <row r="44" spans="3:9" ht="15" customHeight="1">
      <c r="D44" s="84"/>
    </row>
    <row r="45" spans="3:9" ht="15" customHeight="1">
      <c r="F45" s="84"/>
    </row>
  </sheetData>
  <mergeCells count="14">
    <mergeCell ref="I25:L25"/>
    <mergeCell ref="B26:C26"/>
    <mergeCell ref="I27:J27"/>
    <mergeCell ref="C29:E30"/>
    <mergeCell ref="B1:G1"/>
    <mergeCell ref="B16:G16"/>
    <mergeCell ref="B18:E18"/>
    <mergeCell ref="B19:B20"/>
    <mergeCell ref="C19:C20"/>
    <mergeCell ref="D19:D20"/>
    <mergeCell ref="E19:E20"/>
    <mergeCell ref="F19:F20"/>
    <mergeCell ref="B21:F21"/>
    <mergeCell ref="B24:F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N59"/>
  <sheetViews>
    <sheetView workbookViewId="0">
      <selection activeCell="P21" sqref="P21:P22"/>
    </sheetView>
  </sheetViews>
  <sheetFormatPr defaultColWidth="9.140625" defaultRowHeight="12.75"/>
  <cols>
    <col min="1" max="1" width="9.140625" style="159"/>
    <col min="2" max="2" width="7.5703125" style="159" customWidth="1"/>
    <col min="3" max="3" width="27.42578125" style="159" customWidth="1"/>
    <col min="4" max="4" width="17.5703125" style="159" customWidth="1"/>
    <col min="5" max="5" width="15.28515625" style="159" customWidth="1"/>
    <col min="6" max="6" width="29.85546875" style="159" customWidth="1"/>
    <col min="7" max="7" width="18.85546875" style="190" customWidth="1"/>
    <col min="8" max="8" width="46.7109375" style="159" customWidth="1"/>
    <col min="9" max="9" width="23.7109375" style="159" customWidth="1"/>
    <col min="10" max="10" width="13.140625" style="159" bestFit="1" customWidth="1"/>
    <col min="11" max="16384" width="9.140625" style="159"/>
  </cols>
  <sheetData>
    <row r="1" spans="2:9" ht="35.25" customHeight="1">
      <c r="B1" s="574" t="s">
        <v>96</v>
      </c>
      <c r="C1" s="574"/>
      <c r="D1" s="574"/>
      <c r="E1" s="574"/>
      <c r="F1" s="574"/>
      <c r="G1" s="574"/>
      <c r="H1" s="574"/>
      <c r="I1" s="158"/>
    </row>
    <row r="2" spans="2:9" ht="54.75" customHeight="1">
      <c r="B2" s="160" t="s">
        <v>0</v>
      </c>
      <c r="C2" s="160" t="s">
        <v>51</v>
      </c>
      <c r="D2" s="160" t="s">
        <v>49</v>
      </c>
      <c r="E2" s="160" t="s">
        <v>31</v>
      </c>
      <c r="F2" s="160" t="s">
        <v>32</v>
      </c>
      <c r="G2" s="161" t="s">
        <v>33</v>
      </c>
      <c r="H2" s="160" t="s">
        <v>34</v>
      </c>
      <c r="I2" s="162"/>
    </row>
    <row r="3" spans="2:9" ht="27" customHeight="1">
      <c r="B3" s="160">
        <v>1</v>
      </c>
      <c r="C3" s="22" t="s">
        <v>97</v>
      </c>
      <c r="D3" s="163">
        <v>1</v>
      </c>
      <c r="E3" s="24" t="s">
        <v>98</v>
      </c>
      <c r="F3" s="164">
        <v>145</v>
      </c>
      <c r="G3" s="164">
        <f>D3*F3</f>
        <v>145</v>
      </c>
      <c r="H3" s="575" t="s">
        <v>99</v>
      </c>
      <c r="I3" s="162"/>
    </row>
    <row r="4" spans="2:9" ht="27" customHeight="1">
      <c r="B4" s="160">
        <f t="shared" ref="B4:B29" si="0">B3+1</f>
        <v>2</v>
      </c>
      <c r="C4" s="22" t="s">
        <v>100</v>
      </c>
      <c r="D4" s="163">
        <v>2</v>
      </c>
      <c r="E4" s="24" t="s">
        <v>98</v>
      </c>
      <c r="F4" s="165">
        <v>15</v>
      </c>
      <c r="G4" s="164">
        <f t="shared" ref="G4:G29" si="1">D4*F4</f>
        <v>30</v>
      </c>
      <c r="H4" s="576"/>
      <c r="I4" s="162"/>
    </row>
    <row r="5" spans="2:9" ht="27" customHeight="1">
      <c r="B5" s="160">
        <f t="shared" si="0"/>
        <v>3</v>
      </c>
      <c r="C5" s="22" t="s">
        <v>101</v>
      </c>
      <c r="D5" s="163">
        <v>4</v>
      </c>
      <c r="E5" s="24" t="s">
        <v>98</v>
      </c>
      <c r="F5" s="165">
        <v>40</v>
      </c>
      <c r="G5" s="164">
        <f t="shared" si="1"/>
        <v>160</v>
      </c>
      <c r="H5" s="576"/>
      <c r="I5" s="162"/>
    </row>
    <row r="6" spans="2:9" ht="27" customHeight="1">
      <c r="B6" s="160">
        <f t="shared" si="0"/>
        <v>4</v>
      </c>
      <c r="C6" s="22" t="s">
        <v>102</v>
      </c>
      <c r="D6" s="163">
        <v>1</v>
      </c>
      <c r="E6" s="24" t="s">
        <v>98</v>
      </c>
      <c r="F6" s="165">
        <v>1900</v>
      </c>
      <c r="G6" s="164">
        <f t="shared" si="1"/>
        <v>1900</v>
      </c>
      <c r="H6" s="576"/>
      <c r="I6" s="162"/>
    </row>
    <row r="7" spans="2:9" ht="27" customHeight="1">
      <c r="B7" s="160">
        <f t="shared" si="0"/>
        <v>5</v>
      </c>
      <c r="C7" s="166" t="s">
        <v>103</v>
      </c>
      <c r="D7" s="163">
        <v>1</v>
      </c>
      <c r="E7" s="24" t="s">
        <v>98</v>
      </c>
      <c r="F7" s="165">
        <v>300</v>
      </c>
      <c r="G7" s="164">
        <f t="shared" si="1"/>
        <v>300</v>
      </c>
      <c r="H7" s="576"/>
      <c r="I7" s="162"/>
    </row>
    <row r="8" spans="2:9" ht="27" customHeight="1">
      <c r="B8" s="160">
        <f t="shared" si="0"/>
        <v>6</v>
      </c>
      <c r="C8" s="166" t="s">
        <v>104</v>
      </c>
      <c r="D8" s="163">
        <v>1</v>
      </c>
      <c r="E8" s="24" t="s">
        <v>98</v>
      </c>
      <c r="F8" s="165">
        <v>912</v>
      </c>
      <c r="G8" s="164">
        <f t="shared" si="1"/>
        <v>912</v>
      </c>
      <c r="H8" s="576"/>
      <c r="I8" s="162"/>
    </row>
    <row r="9" spans="2:9" ht="27" customHeight="1">
      <c r="B9" s="160">
        <f t="shared" si="0"/>
        <v>7</v>
      </c>
      <c r="C9" s="166" t="s">
        <v>105</v>
      </c>
      <c r="D9" s="163">
        <v>5</v>
      </c>
      <c r="E9" s="24" t="s">
        <v>98</v>
      </c>
      <c r="F9" s="165">
        <v>31.5</v>
      </c>
      <c r="G9" s="164">
        <f t="shared" si="1"/>
        <v>157.5</v>
      </c>
      <c r="H9" s="576"/>
      <c r="I9" s="162"/>
    </row>
    <row r="10" spans="2:9" ht="27" customHeight="1">
      <c r="B10" s="160">
        <f t="shared" si="0"/>
        <v>8</v>
      </c>
      <c r="C10" s="166" t="s">
        <v>106</v>
      </c>
      <c r="D10" s="167">
        <v>1</v>
      </c>
      <c r="E10" s="24" t="s">
        <v>98</v>
      </c>
      <c r="F10" s="165">
        <v>157</v>
      </c>
      <c r="G10" s="164">
        <f t="shared" si="1"/>
        <v>157</v>
      </c>
      <c r="H10" s="576"/>
      <c r="I10" s="162"/>
    </row>
    <row r="11" spans="2:9" ht="27" customHeight="1">
      <c r="B11" s="160">
        <f t="shared" si="0"/>
        <v>9</v>
      </c>
      <c r="C11" s="166" t="s">
        <v>107</v>
      </c>
      <c r="D11" s="167">
        <v>1</v>
      </c>
      <c r="E11" s="24" t="s">
        <v>98</v>
      </c>
      <c r="F11" s="165">
        <v>60</v>
      </c>
      <c r="G11" s="164">
        <f t="shared" si="1"/>
        <v>60</v>
      </c>
      <c r="H11" s="576"/>
      <c r="I11" s="162"/>
    </row>
    <row r="12" spans="2:9" ht="27" customHeight="1">
      <c r="B12" s="160">
        <f t="shared" si="0"/>
        <v>10</v>
      </c>
      <c r="C12" s="166" t="s">
        <v>108</v>
      </c>
      <c r="D12" s="167">
        <v>4</v>
      </c>
      <c r="E12" s="24" t="s">
        <v>98</v>
      </c>
      <c r="F12" s="165">
        <v>40</v>
      </c>
      <c r="G12" s="164">
        <f t="shared" si="1"/>
        <v>160</v>
      </c>
      <c r="H12" s="576"/>
      <c r="I12" s="162"/>
    </row>
    <row r="13" spans="2:9" ht="27" customHeight="1">
      <c r="B13" s="160">
        <f t="shared" si="0"/>
        <v>11</v>
      </c>
      <c r="C13" s="166" t="s">
        <v>109</v>
      </c>
      <c r="D13" s="167">
        <v>1</v>
      </c>
      <c r="E13" s="24" t="s">
        <v>98</v>
      </c>
      <c r="F13" s="165">
        <v>360</v>
      </c>
      <c r="G13" s="164">
        <f t="shared" si="1"/>
        <v>360</v>
      </c>
      <c r="H13" s="576"/>
      <c r="I13" s="162"/>
    </row>
    <row r="14" spans="2:9" ht="27" customHeight="1">
      <c r="B14" s="160">
        <f t="shared" si="0"/>
        <v>12</v>
      </c>
      <c r="C14" s="166" t="s">
        <v>110</v>
      </c>
      <c r="D14" s="167">
        <v>1</v>
      </c>
      <c r="E14" s="24" t="s">
        <v>98</v>
      </c>
      <c r="F14" s="165">
        <v>921.5</v>
      </c>
      <c r="G14" s="164">
        <f t="shared" si="1"/>
        <v>921.5</v>
      </c>
      <c r="H14" s="576"/>
      <c r="I14" s="162"/>
    </row>
    <row r="15" spans="2:9" ht="27" customHeight="1">
      <c r="B15" s="160">
        <f t="shared" si="0"/>
        <v>13</v>
      </c>
      <c r="C15" s="166" t="s">
        <v>111</v>
      </c>
      <c r="D15" s="167">
        <v>1</v>
      </c>
      <c r="E15" s="24" t="s">
        <v>98</v>
      </c>
      <c r="F15" s="165">
        <v>46.5</v>
      </c>
      <c r="G15" s="164">
        <f t="shared" si="1"/>
        <v>46.5</v>
      </c>
      <c r="H15" s="576"/>
      <c r="I15" s="162"/>
    </row>
    <row r="16" spans="2:9" ht="27" customHeight="1">
      <c r="B16" s="160">
        <f t="shared" si="0"/>
        <v>14</v>
      </c>
      <c r="C16" s="166" t="s">
        <v>112</v>
      </c>
      <c r="D16" s="167">
        <v>3</v>
      </c>
      <c r="E16" s="24" t="s">
        <v>98</v>
      </c>
      <c r="F16" s="165">
        <v>126</v>
      </c>
      <c r="G16" s="164">
        <f t="shared" si="1"/>
        <v>378</v>
      </c>
      <c r="H16" s="576"/>
      <c r="I16" s="162"/>
    </row>
    <row r="17" spans="2:9" ht="27" customHeight="1">
      <c r="B17" s="160">
        <f t="shared" si="0"/>
        <v>15</v>
      </c>
      <c r="C17" s="166" t="s">
        <v>113</v>
      </c>
      <c r="D17" s="167">
        <v>5</v>
      </c>
      <c r="E17" s="24" t="s">
        <v>98</v>
      </c>
      <c r="F17" s="165">
        <v>70.463999999999999</v>
      </c>
      <c r="G17" s="164">
        <f t="shared" si="1"/>
        <v>352.32</v>
      </c>
      <c r="H17" s="576"/>
      <c r="I17" s="162"/>
    </row>
    <row r="18" spans="2:9" ht="40.5" customHeight="1">
      <c r="B18" s="160">
        <f t="shared" si="0"/>
        <v>16</v>
      </c>
      <c r="C18" s="166" t="s">
        <v>114</v>
      </c>
      <c r="D18" s="167">
        <v>1</v>
      </c>
      <c r="E18" s="24" t="s">
        <v>98</v>
      </c>
      <c r="F18" s="165">
        <v>90</v>
      </c>
      <c r="G18" s="164">
        <f t="shared" si="1"/>
        <v>90</v>
      </c>
      <c r="H18" s="576"/>
      <c r="I18" s="162"/>
    </row>
    <row r="19" spans="2:9" ht="27" customHeight="1">
      <c r="B19" s="160">
        <f t="shared" si="0"/>
        <v>17</v>
      </c>
      <c r="C19" s="166" t="s">
        <v>115</v>
      </c>
      <c r="D19" s="167">
        <v>40</v>
      </c>
      <c r="E19" s="24" t="s">
        <v>98</v>
      </c>
      <c r="F19" s="165">
        <v>0.627</v>
      </c>
      <c r="G19" s="164">
        <f t="shared" si="1"/>
        <v>25.08</v>
      </c>
      <c r="H19" s="576"/>
      <c r="I19" s="162"/>
    </row>
    <row r="20" spans="2:9" ht="27" customHeight="1">
      <c r="B20" s="160">
        <f t="shared" si="0"/>
        <v>18</v>
      </c>
      <c r="C20" s="166" t="s">
        <v>116</v>
      </c>
      <c r="D20" s="167">
        <v>1</v>
      </c>
      <c r="E20" s="24" t="s">
        <v>98</v>
      </c>
      <c r="F20" s="165">
        <v>100</v>
      </c>
      <c r="G20" s="164">
        <f t="shared" si="1"/>
        <v>100</v>
      </c>
      <c r="H20" s="576"/>
      <c r="I20" s="162"/>
    </row>
    <row r="21" spans="2:9" ht="27" customHeight="1">
      <c r="B21" s="160">
        <f t="shared" si="0"/>
        <v>19</v>
      </c>
      <c r="C21" s="166" t="s">
        <v>117</v>
      </c>
      <c r="D21" s="167">
        <v>5</v>
      </c>
      <c r="E21" s="24" t="s">
        <v>98</v>
      </c>
      <c r="F21" s="165">
        <v>6</v>
      </c>
      <c r="G21" s="164">
        <f t="shared" si="1"/>
        <v>30</v>
      </c>
      <c r="H21" s="576"/>
      <c r="I21" s="162"/>
    </row>
    <row r="22" spans="2:9" ht="27" customHeight="1">
      <c r="B22" s="160">
        <f t="shared" si="0"/>
        <v>20</v>
      </c>
      <c r="C22" s="166" t="s">
        <v>118</v>
      </c>
      <c r="D22" s="167">
        <v>20</v>
      </c>
      <c r="E22" s="24" t="s">
        <v>98</v>
      </c>
      <c r="F22" s="165">
        <v>3</v>
      </c>
      <c r="G22" s="164">
        <f t="shared" si="1"/>
        <v>60</v>
      </c>
      <c r="H22" s="576"/>
      <c r="I22" s="162"/>
    </row>
    <row r="23" spans="2:9" ht="27" customHeight="1">
      <c r="B23" s="160">
        <f t="shared" si="0"/>
        <v>21</v>
      </c>
      <c r="C23" s="166" t="s">
        <v>119</v>
      </c>
      <c r="D23" s="167">
        <v>20</v>
      </c>
      <c r="E23" s="24" t="s">
        <v>98</v>
      </c>
      <c r="F23" s="165">
        <v>4</v>
      </c>
      <c r="G23" s="164">
        <f t="shared" si="1"/>
        <v>80</v>
      </c>
      <c r="H23" s="576"/>
      <c r="I23" s="162"/>
    </row>
    <row r="24" spans="2:9" ht="27" customHeight="1">
      <c r="B24" s="160">
        <f t="shared" si="0"/>
        <v>22</v>
      </c>
      <c r="C24" s="168" t="s">
        <v>120</v>
      </c>
      <c r="D24" s="167">
        <v>1</v>
      </c>
      <c r="E24" s="24" t="s">
        <v>98</v>
      </c>
      <c r="F24" s="165">
        <v>1734.4</v>
      </c>
      <c r="G24" s="164">
        <f t="shared" si="1"/>
        <v>1734.4</v>
      </c>
      <c r="H24" s="576"/>
      <c r="I24" s="162"/>
    </row>
    <row r="25" spans="2:9" ht="27" customHeight="1">
      <c r="B25" s="160">
        <f t="shared" si="0"/>
        <v>23</v>
      </c>
      <c r="C25" s="168" t="s">
        <v>121</v>
      </c>
      <c r="D25" s="169">
        <v>1</v>
      </c>
      <c r="E25" s="24" t="s">
        <v>98</v>
      </c>
      <c r="F25" s="165">
        <v>69.8</v>
      </c>
      <c r="G25" s="164">
        <f t="shared" si="1"/>
        <v>69.8</v>
      </c>
      <c r="H25" s="576"/>
      <c r="I25" s="162"/>
    </row>
    <row r="26" spans="2:9" ht="27" customHeight="1">
      <c r="B26" s="160">
        <f t="shared" si="0"/>
        <v>24</v>
      </c>
      <c r="C26" s="170" t="s">
        <v>122</v>
      </c>
      <c r="D26" s="167">
        <v>3</v>
      </c>
      <c r="E26" s="24" t="s">
        <v>98</v>
      </c>
      <c r="F26" s="171">
        <v>41.3</v>
      </c>
      <c r="G26" s="164">
        <f t="shared" si="1"/>
        <v>123.89999999999999</v>
      </c>
      <c r="H26" s="576"/>
      <c r="I26" s="162"/>
    </row>
    <row r="27" spans="2:9" ht="27" customHeight="1">
      <c r="B27" s="160">
        <f t="shared" si="0"/>
        <v>25</v>
      </c>
      <c r="C27" s="170" t="s">
        <v>123</v>
      </c>
      <c r="D27" s="167">
        <v>5</v>
      </c>
      <c r="E27" s="24" t="s">
        <v>98</v>
      </c>
      <c r="F27" s="171">
        <v>5</v>
      </c>
      <c r="G27" s="164">
        <f t="shared" si="1"/>
        <v>25</v>
      </c>
      <c r="H27" s="576"/>
      <c r="I27" s="162"/>
    </row>
    <row r="28" spans="2:9" ht="27" customHeight="1">
      <c r="B28" s="160">
        <f t="shared" si="0"/>
        <v>26</v>
      </c>
      <c r="C28" s="170" t="s">
        <v>124</v>
      </c>
      <c r="D28" s="167">
        <v>1</v>
      </c>
      <c r="E28" s="24" t="s">
        <v>98</v>
      </c>
      <c r="F28" s="171">
        <v>520</v>
      </c>
      <c r="G28" s="164">
        <f t="shared" si="1"/>
        <v>520</v>
      </c>
      <c r="H28" s="576"/>
      <c r="I28" s="162"/>
    </row>
    <row r="29" spans="2:9" ht="27" customHeight="1">
      <c r="B29" s="160">
        <f t="shared" si="0"/>
        <v>27</v>
      </c>
      <c r="C29" s="166" t="s">
        <v>125</v>
      </c>
      <c r="D29" s="167">
        <v>1</v>
      </c>
      <c r="E29" s="24" t="s">
        <v>98</v>
      </c>
      <c r="F29" s="165">
        <v>63</v>
      </c>
      <c r="G29" s="164">
        <f t="shared" si="1"/>
        <v>63</v>
      </c>
      <c r="H29" s="576"/>
      <c r="I29" s="162"/>
    </row>
    <row r="30" spans="2:9" ht="15" customHeight="1">
      <c r="B30" s="172"/>
      <c r="C30" s="30" t="s">
        <v>2</v>
      </c>
      <c r="D30" s="173"/>
      <c r="E30" s="173"/>
      <c r="F30" s="174"/>
      <c r="G30" s="175">
        <f>SUM(G3:G29)</f>
        <v>8960.9999999999982</v>
      </c>
      <c r="H30" s="172"/>
      <c r="I30" s="162"/>
    </row>
    <row r="31" spans="2:9" ht="36" customHeight="1">
      <c r="B31" s="548" t="s">
        <v>57</v>
      </c>
      <c r="C31" s="548"/>
      <c r="D31" s="548"/>
      <c r="E31" s="548"/>
      <c r="F31" s="548"/>
      <c r="G31" s="548"/>
      <c r="H31" s="548"/>
      <c r="I31" s="162"/>
    </row>
    <row r="32" spans="2:9" ht="15" customHeight="1">
      <c r="B32" s="162"/>
      <c r="C32" s="176"/>
      <c r="D32" s="177"/>
      <c r="E32" s="177"/>
      <c r="F32" s="178"/>
      <c r="G32" s="179"/>
      <c r="I32" s="162"/>
    </row>
    <row r="33" spans="2:14" ht="15" customHeight="1">
      <c r="B33" s="577" t="s">
        <v>58</v>
      </c>
      <c r="C33" s="577"/>
      <c r="D33" s="577"/>
      <c r="E33" s="577"/>
      <c r="F33" s="178"/>
      <c r="G33" s="180"/>
      <c r="H33" s="179"/>
      <c r="I33" s="162"/>
    </row>
    <row r="34" spans="2:14" ht="48.75" customHeight="1">
      <c r="B34" s="578" t="s">
        <v>0</v>
      </c>
      <c r="C34" s="579" t="s">
        <v>59</v>
      </c>
      <c r="D34" s="579" t="s">
        <v>60</v>
      </c>
      <c r="E34" s="580" t="s">
        <v>61</v>
      </c>
      <c r="F34" s="580" t="s">
        <v>34</v>
      </c>
      <c r="G34" s="181"/>
      <c r="I34" s="162"/>
    </row>
    <row r="35" spans="2:14">
      <c r="B35" s="578"/>
      <c r="C35" s="579"/>
      <c r="D35" s="579"/>
      <c r="E35" s="581"/>
      <c r="F35" s="581"/>
      <c r="G35" s="54"/>
      <c r="I35" s="162"/>
    </row>
    <row r="36" spans="2:14" ht="21.75" customHeight="1">
      <c r="B36" s="584" t="s">
        <v>62</v>
      </c>
      <c r="C36" s="585"/>
      <c r="D36" s="585"/>
      <c r="E36" s="585"/>
      <c r="F36" s="586"/>
      <c r="G36" s="181"/>
      <c r="H36" s="162"/>
      <c r="I36" s="162"/>
    </row>
    <row r="37" spans="2:14" ht="108" customHeight="1">
      <c r="B37" s="182" t="s">
        <v>63</v>
      </c>
      <c r="C37" s="111" t="s">
        <v>126</v>
      </c>
      <c r="D37" s="124" t="s">
        <v>127</v>
      </c>
      <c r="E37" s="183">
        <v>8</v>
      </c>
      <c r="F37" s="184" t="s">
        <v>128</v>
      </c>
      <c r="G37" s="587"/>
      <c r="H37" s="65"/>
      <c r="I37" s="185"/>
      <c r="J37" s="67"/>
      <c r="L37" s="68"/>
      <c r="M37" s="69"/>
    </row>
    <row r="38" spans="2:14" ht="18.75" customHeight="1">
      <c r="B38" s="584" t="s">
        <v>129</v>
      </c>
      <c r="C38" s="585"/>
      <c r="D38" s="585"/>
      <c r="E38" s="585"/>
      <c r="F38" s="586"/>
      <c r="G38" s="587"/>
      <c r="H38" s="162"/>
      <c r="I38" s="162"/>
      <c r="J38" s="71"/>
      <c r="K38" s="72"/>
      <c r="L38" s="68"/>
      <c r="M38" s="68"/>
    </row>
    <row r="39" spans="2:14" ht="53.25" customHeight="1">
      <c r="B39" s="186" t="s">
        <v>63</v>
      </c>
      <c r="C39" s="111" t="s">
        <v>130</v>
      </c>
      <c r="D39" s="187" t="s">
        <v>131</v>
      </c>
      <c r="E39" s="183">
        <v>2</v>
      </c>
      <c r="F39" s="188" t="s">
        <v>132</v>
      </c>
      <c r="G39" s="587"/>
      <c r="H39" s="65"/>
      <c r="I39" s="162"/>
      <c r="J39" s="564"/>
      <c r="K39" s="564"/>
      <c r="L39" s="564"/>
      <c r="M39" s="564"/>
    </row>
    <row r="40" spans="2:14" ht="15.75" customHeight="1">
      <c r="B40" s="556" t="s">
        <v>8</v>
      </c>
      <c r="C40" s="556"/>
      <c r="D40" s="77"/>
      <c r="E40" s="78">
        <f>E37+E39</f>
        <v>10</v>
      </c>
      <c r="F40" s="189"/>
      <c r="J40" s="67"/>
      <c r="M40" s="81"/>
      <c r="N40" s="82"/>
    </row>
    <row r="41" spans="2:14" ht="15" customHeight="1">
      <c r="H41" s="191"/>
      <c r="J41" s="565"/>
      <c r="K41" s="565"/>
      <c r="L41" s="68"/>
      <c r="M41" s="85"/>
      <c r="N41" s="191"/>
    </row>
    <row r="43" spans="2:14" ht="15" customHeight="1">
      <c r="C43" s="574" t="s">
        <v>73</v>
      </c>
      <c r="D43" s="582"/>
      <c r="E43" s="582"/>
    </row>
    <row r="44" spans="2:14" ht="15" customHeight="1">
      <c r="C44" s="583"/>
      <c r="D44" s="583"/>
      <c r="E44" s="583"/>
    </row>
    <row r="45" spans="2:14" ht="53.25" customHeight="1">
      <c r="C45" s="192"/>
      <c r="D45" s="160" t="s">
        <v>74</v>
      </c>
      <c r="E45" s="160" t="s">
        <v>75</v>
      </c>
      <c r="F45" s="179"/>
      <c r="H45" s="179"/>
    </row>
    <row r="46" spans="2:14" ht="20.25" customHeight="1">
      <c r="C46" s="193" t="s">
        <v>76</v>
      </c>
      <c r="D46" s="194">
        <f>G30+E40</f>
        <v>8970.9999999999982</v>
      </c>
      <c r="E46" s="195" t="s">
        <v>69</v>
      </c>
      <c r="F46" s="180"/>
      <c r="H46" s="191"/>
      <c r="J46" s="191"/>
    </row>
    <row r="47" spans="2:14" ht="53.25" customHeight="1">
      <c r="C47" s="196" t="s">
        <v>77</v>
      </c>
      <c r="D47" s="194">
        <f>G30</f>
        <v>8960.9999999999982</v>
      </c>
      <c r="E47" s="195">
        <f>D47*100/$D$47</f>
        <v>100</v>
      </c>
      <c r="F47" s="191"/>
      <c r="G47" s="190" t="s">
        <v>69</v>
      </c>
      <c r="H47" s="159" t="s">
        <v>69</v>
      </c>
    </row>
    <row r="48" spans="2:14" ht="15" customHeight="1">
      <c r="C48" s="197" t="s">
        <v>78</v>
      </c>
      <c r="D48" s="195"/>
      <c r="E48" s="195"/>
    </row>
    <row r="49" spans="3:10" ht="44.25" customHeight="1">
      <c r="C49" s="198" t="s">
        <v>79</v>
      </c>
      <c r="D49" s="194">
        <f>D47*0.3</f>
        <v>2688.2999999999993</v>
      </c>
      <c r="E49" s="195">
        <f>D49*100/$D$47</f>
        <v>30</v>
      </c>
      <c r="F49" s="199" t="s">
        <v>69</v>
      </c>
      <c r="G49" s="200" t="s">
        <v>69</v>
      </c>
    </row>
    <row r="50" spans="3:10" ht="16.5" customHeight="1">
      <c r="C50" s="197" t="s">
        <v>78</v>
      </c>
      <c r="D50" s="195"/>
      <c r="E50" s="195"/>
      <c r="F50" s="201" t="s">
        <v>69</v>
      </c>
      <c r="G50" s="202"/>
    </row>
    <row r="51" spans="3:10" ht="27" customHeight="1">
      <c r="C51" s="203" t="s">
        <v>93</v>
      </c>
      <c r="D51" s="195">
        <f>D49-D52-D53</f>
        <v>2687.2999999999993</v>
      </c>
      <c r="E51" s="195">
        <f>D51*100/$D$47</f>
        <v>29.988840531190714</v>
      </c>
      <c r="F51" s="204"/>
      <c r="G51" s="202"/>
      <c r="H51" s="191"/>
    </row>
    <row r="52" spans="3:10" ht="33.75" customHeight="1">
      <c r="C52" s="203" t="s">
        <v>81</v>
      </c>
      <c r="D52" s="195">
        <v>1</v>
      </c>
      <c r="E52" s="195">
        <f>D52*100/$D$47</f>
        <v>1.115946880928468E-2</v>
      </c>
      <c r="F52" s="204"/>
      <c r="G52" s="202"/>
      <c r="H52" s="191"/>
      <c r="J52" s="191"/>
    </row>
    <row r="53" spans="3:10" ht="31.5" customHeight="1">
      <c r="C53" s="203" t="s">
        <v>82</v>
      </c>
      <c r="D53" s="195">
        <v>0</v>
      </c>
      <c r="E53" s="195">
        <f>D53*100/$D$47</f>
        <v>0</v>
      </c>
      <c r="F53" s="204"/>
      <c r="G53" s="202" t="s">
        <v>69</v>
      </c>
    </row>
    <row r="54" spans="3:10" ht="32.25" customHeight="1">
      <c r="C54" s="198" t="s">
        <v>83</v>
      </c>
      <c r="D54" s="194">
        <f>D47-D49</f>
        <v>6272.6999999999989</v>
      </c>
      <c r="E54" s="195">
        <f t="shared" ref="E54" si="2">D54*100/$D$47</f>
        <v>70</v>
      </c>
      <c r="F54" s="201"/>
      <c r="G54" s="202"/>
    </row>
    <row r="58" spans="3:10" ht="15" customHeight="1">
      <c r="D58" s="191"/>
    </row>
    <row r="59" spans="3:10" ht="15" customHeight="1">
      <c r="F59" s="191"/>
    </row>
  </sheetData>
  <mergeCells count="16">
    <mergeCell ref="C43:E44"/>
    <mergeCell ref="B36:F36"/>
    <mergeCell ref="G37:G39"/>
    <mergeCell ref="B38:F38"/>
    <mergeCell ref="J39:M39"/>
    <mergeCell ref="B40:C40"/>
    <mergeCell ref="J41:K41"/>
    <mergeCell ref="B1:H1"/>
    <mergeCell ref="H3:H29"/>
    <mergeCell ref="B31:H31"/>
    <mergeCell ref="B33:E33"/>
    <mergeCell ref="B34:B35"/>
    <mergeCell ref="C34:C35"/>
    <mergeCell ref="D34:D35"/>
    <mergeCell ref="E34:E35"/>
    <mergeCell ref="F34:F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N133"/>
  <sheetViews>
    <sheetView workbookViewId="0">
      <selection activeCell="P21" sqref="P21:P22"/>
    </sheetView>
  </sheetViews>
  <sheetFormatPr defaultColWidth="9.140625" defaultRowHeight="15"/>
  <cols>
    <col min="1" max="1" width="9.140625" style="35"/>
    <col min="2" max="2" width="4.7109375" style="35" customWidth="1"/>
    <col min="3" max="3" width="35" style="83" customWidth="1"/>
    <col min="4" max="4" width="17.7109375" style="35" customWidth="1"/>
    <col min="5" max="5" width="15.28515625" style="35" customWidth="1"/>
    <col min="6" max="6" width="29.85546875" style="35" customWidth="1"/>
    <col min="7" max="7" width="21" style="80" customWidth="1"/>
    <col min="8" max="8" width="26" style="35" customWidth="1"/>
    <col min="9" max="9" width="23.7109375" style="35" customWidth="1"/>
    <col min="10" max="10" width="13.140625" style="35" bestFit="1" customWidth="1"/>
    <col min="11" max="16384" width="9.140625" style="35"/>
  </cols>
  <sheetData>
    <row r="1" spans="2:9" ht="35.25" customHeight="1">
      <c r="B1" s="566" t="s">
        <v>133</v>
      </c>
      <c r="C1" s="566"/>
      <c r="D1" s="566"/>
      <c r="E1" s="566"/>
      <c r="F1" s="566"/>
      <c r="G1" s="566"/>
      <c r="H1" s="566"/>
      <c r="I1" s="36"/>
    </row>
    <row r="2" spans="2:9" ht="54.75" customHeight="1">
      <c r="B2" s="37" t="s">
        <v>0</v>
      </c>
      <c r="C2" s="37" t="s">
        <v>51</v>
      </c>
      <c r="D2" s="37" t="s">
        <v>49</v>
      </c>
      <c r="E2" s="37" t="s">
        <v>31</v>
      </c>
      <c r="F2" s="37" t="s">
        <v>32</v>
      </c>
      <c r="G2" s="38" t="s">
        <v>33</v>
      </c>
      <c r="H2" s="37" t="s">
        <v>34</v>
      </c>
      <c r="I2" s="39"/>
    </row>
    <row r="3" spans="2:9" ht="27" customHeight="1">
      <c r="B3" s="37">
        <v>1</v>
      </c>
      <c r="C3" s="40" t="s">
        <v>134</v>
      </c>
      <c r="D3" s="24">
        <v>8</v>
      </c>
      <c r="E3" s="24" t="s">
        <v>98</v>
      </c>
      <c r="F3" s="41">
        <v>25</v>
      </c>
      <c r="G3" s="205">
        <f t="shared" ref="G3:G66" si="0">F3*D3</f>
        <v>200</v>
      </c>
      <c r="H3" s="588" t="s">
        <v>135</v>
      </c>
      <c r="I3" s="39"/>
    </row>
    <row r="4" spans="2:9" ht="27" customHeight="1">
      <c r="B4" s="37">
        <f t="shared" ref="B4:B67" si="1">B3+1</f>
        <v>2</v>
      </c>
      <c r="C4" s="40" t="s">
        <v>136</v>
      </c>
      <c r="D4" s="24">
        <v>6</v>
      </c>
      <c r="E4" s="24" t="s">
        <v>98</v>
      </c>
      <c r="F4" s="41">
        <v>10</v>
      </c>
      <c r="G4" s="205">
        <f t="shared" si="0"/>
        <v>60</v>
      </c>
      <c r="H4" s="589"/>
      <c r="I4" s="39"/>
    </row>
    <row r="5" spans="2:9" ht="27" customHeight="1">
      <c r="B5" s="37">
        <f t="shared" si="1"/>
        <v>3</v>
      </c>
      <c r="C5" s="40" t="s">
        <v>137</v>
      </c>
      <c r="D5" s="24">
        <v>10</v>
      </c>
      <c r="E5" s="24" t="s">
        <v>98</v>
      </c>
      <c r="F5" s="41">
        <v>1.5</v>
      </c>
      <c r="G5" s="205">
        <f t="shared" si="0"/>
        <v>15</v>
      </c>
      <c r="H5" s="589"/>
      <c r="I5" s="39"/>
    </row>
    <row r="6" spans="2:9" ht="27" customHeight="1">
      <c r="B6" s="37">
        <f t="shared" si="1"/>
        <v>4</v>
      </c>
      <c r="C6" s="40" t="s">
        <v>138</v>
      </c>
      <c r="D6" s="24">
        <v>10</v>
      </c>
      <c r="E6" s="24" t="s">
        <v>98</v>
      </c>
      <c r="F6" s="41">
        <v>8</v>
      </c>
      <c r="G6" s="205">
        <f t="shared" si="0"/>
        <v>80</v>
      </c>
      <c r="H6" s="589"/>
      <c r="I6" s="39"/>
    </row>
    <row r="7" spans="2:9" ht="27" customHeight="1">
      <c r="B7" s="37">
        <f t="shared" si="1"/>
        <v>5</v>
      </c>
      <c r="C7" s="40" t="s">
        <v>139</v>
      </c>
      <c r="D7" s="24">
        <v>10</v>
      </c>
      <c r="E7" s="24" t="s">
        <v>98</v>
      </c>
      <c r="F7" s="41">
        <v>6</v>
      </c>
      <c r="G7" s="205">
        <f t="shared" si="0"/>
        <v>60</v>
      </c>
      <c r="H7" s="589"/>
      <c r="I7" s="39"/>
    </row>
    <row r="8" spans="2:9" ht="27" customHeight="1">
      <c r="B8" s="37">
        <f t="shared" si="1"/>
        <v>6</v>
      </c>
      <c r="C8" s="40" t="s">
        <v>140</v>
      </c>
      <c r="D8" s="24">
        <v>6</v>
      </c>
      <c r="E8" s="24" t="s">
        <v>98</v>
      </c>
      <c r="F8" s="41">
        <v>25</v>
      </c>
      <c r="G8" s="205">
        <f t="shared" si="0"/>
        <v>150</v>
      </c>
      <c r="H8" s="589"/>
      <c r="I8" s="39"/>
    </row>
    <row r="9" spans="2:9" ht="27" customHeight="1">
      <c r="B9" s="37">
        <f t="shared" si="1"/>
        <v>7</v>
      </c>
      <c r="C9" s="40" t="s">
        <v>141</v>
      </c>
      <c r="D9" s="24">
        <v>3</v>
      </c>
      <c r="E9" s="24" t="s">
        <v>98</v>
      </c>
      <c r="F9" s="41">
        <v>15</v>
      </c>
      <c r="G9" s="205">
        <f t="shared" si="0"/>
        <v>45</v>
      </c>
      <c r="H9" s="589"/>
      <c r="I9" s="39"/>
    </row>
    <row r="10" spans="2:9" ht="27" customHeight="1">
      <c r="B10" s="37">
        <f t="shared" si="1"/>
        <v>8</v>
      </c>
      <c r="C10" s="40" t="s">
        <v>142</v>
      </c>
      <c r="D10" s="24">
        <v>3</v>
      </c>
      <c r="E10" s="24" t="s">
        <v>98</v>
      </c>
      <c r="F10" s="41">
        <v>48.5</v>
      </c>
      <c r="G10" s="205">
        <f t="shared" si="0"/>
        <v>145.5</v>
      </c>
      <c r="H10" s="589"/>
      <c r="I10" s="39"/>
    </row>
    <row r="11" spans="2:9" ht="27" customHeight="1">
      <c r="B11" s="37">
        <f t="shared" si="1"/>
        <v>9</v>
      </c>
      <c r="C11" s="40" t="s">
        <v>143</v>
      </c>
      <c r="D11" s="24">
        <v>6</v>
      </c>
      <c r="E11" s="24" t="s">
        <v>98</v>
      </c>
      <c r="F11" s="41">
        <v>2.5</v>
      </c>
      <c r="G11" s="205">
        <f t="shared" si="0"/>
        <v>15</v>
      </c>
      <c r="H11" s="589"/>
      <c r="I11" s="39"/>
    </row>
    <row r="12" spans="2:9" ht="27" customHeight="1">
      <c r="B12" s="37">
        <f t="shared" si="1"/>
        <v>10</v>
      </c>
      <c r="C12" s="40" t="s">
        <v>144</v>
      </c>
      <c r="D12" s="24">
        <v>1</v>
      </c>
      <c r="E12" s="24" t="s">
        <v>98</v>
      </c>
      <c r="F12" s="41">
        <v>5.5</v>
      </c>
      <c r="G12" s="205">
        <f t="shared" si="0"/>
        <v>5.5</v>
      </c>
      <c r="H12" s="589"/>
      <c r="I12" s="39"/>
    </row>
    <row r="13" spans="2:9" ht="27" customHeight="1">
      <c r="B13" s="37">
        <f t="shared" si="1"/>
        <v>11</v>
      </c>
      <c r="C13" s="40" t="s">
        <v>145</v>
      </c>
      <c r="D13" s="24">
        <v>4</v>
      </c>
      <c r="E13" s="24" t="s">
        <v>98</v>
      </c>
      <c r="F13" s="41">
        <v>2.5</v>
      </c>
      <c r="G13" s="205">
        <f t="shared" si="0"/>
        <v>10</v>
      </c>
      <c r="H13" s="589"/>
      <c r="I13" s="39"/>
    </row>
    <row r="14" spans="2:9" ht="27" customHeight="1">
      <c r="B14" s="37">
        <f t="shared" si="1"/>
        <v>12</v>
      </c>
      <c r="C14" s="40" t="s">
        <v>146</v>
      </c>
      <c r="D14" s="24">
        <v>2</v>
      </c>
      <c r="E14" s="24" t="s">
        <v>98</v>
      </c>
      <c r="F14" s="41">
        <v>12</v>
      </c>
      <c r="G14" s="205">
        <f t="shared" si="0"/>
        <v>24</v>
      </c>
      <c r="H14" s="589"/>
      <c r="I14" s="39"/>
    </row>
    <row r="15" spans="2:9" ht="27" customHeight="1">
      <c r="B15" s="37">
        <f t="shared" si="1"/>
        <v>13</v>
      </c>
      <c r="C15" s="40" t="s">
        <v>147</v>
      </c>
      <c r="D15" s="24">
        <v>1</v>
      </c>
      <c r="E15" s="24" t="s">
        <v>98</v>
      </c>
      <c r="F15" s="41">
        <v>20</v>
      </c>
      <c r="G15" s="205">
        <f t="shared" si="0"/>
        <v>20</v>
      </c>
      <c r="H15" s="589"/>
      <c r="I15" s="39"/>
    </row>
    <row r="16" spans="2:9" ht="27" customHeight="1">
      <c r="B16" s="37">
        <f t="shared" si="1"/>
        <v>14</v>
      </c>
      <c r="C16" s="40" t="s">
        <v>148</v>
      </c>
      <c r="D16" s="24">
        <v>1</v>
      </c>
      <c r="E16" s="24" t="s">
        <v>98</v>
      </c>
      <c r="F16" s="41">
        <v>25</v>
      </c>
      <c r="G16" s="205">
        <f t="shared" si="0"/>
        <v>25</v>
      </c>
      <c r="H16" s="589"/>
      <c r="I16" s="39"/>
    </row>
    <row r="17" spans="2:9" ht="27" customHeight="1">
      <c r="B17" s="37">
        <f t="shared" si="1"/>
        <v>15</v>
      </c>
      <c r="C17" s="40" t="s">
        <v>149</v>
      </c>
      <c r="D17" s="24">
        <v>2</v>
      </c>
      <c r="E17" s="24" t="s">
        <v>98</v>
      </c>
      <c r="F17" s="41">
        <v>70</v>
      </c>
      <c r="G17" s="205">
        <f t="shared" si="0"/>
        <v>140</v>
      </c>
      <c r="H17" s="589"/>
      <c r="I17" s="39"/>
    </row>
    <row r="18" spans="2:9" ht="27" customHeight="1">
      <c r="B18" s="37">
        <f t="shared" si="1"/>
        <v>16</v>
      </c>
      <c r="C18" s="40" t="s">
        <v>150</v>
      </c>
      <c r="D18" s="24">
        <v>4</v>
      </c>
      <c r="E18" s="24" t="s">
        <v>98</v>
      </c>
      <c r="F18" s="41">
        <v>13</v>
      </c>
      <c r="G18" s="205">
        <f t="shared" si="0"/>
        <v>52</v>
      </c>
      <c r="H18" s="589"/>
      <c r="I18" s="39"/>
    </row>
    <row r="19" spans="2:9" ht="27" customHeight="1">
      <c r="B19" s="37">
        <f t="shared" si="1"/>
        <v>17</v>
      </c>
      <c r="C19" s="40" t="s">
        <v>151</v>
      </c>
      <c r="D19" s="24">
        <v>2</v>
      </c>
      <c r="E19" s="24" t="s">
        <v>98</v>
      </c>
      <c r="F19" s="41">
        <v>10</v>
      </c>
      <c r="G19" s="205">
        <f t="shared" si="0"/>
        <v>20</v>
      </c>
      <c r="H19" s="589"/>
      <c r="I19" s="39"/>
    </row>
    <row r="20" spans="2:9" ht="27" customHeight="1">
      <c r="B20" s="37">
        <f t="shared" si="1"/>
        <v>18</v>
      </c>
      <c r="C20" s="40" t="s">
        <v>152</v>
      </c>
      <c r="D20" s="24">
        <v>1</v>
      </c>
      <c r="E20" s="24" t="s">
        <v>98</v>
      </c>
      <c r="F20" s="41">
        <v>2</v>
      </c>
      <c r="G20" s="205">
        <f t="shared" si="0"/>
        <v>2</v>
      </c>
      <c r="H20" s="589"/>
      <c r="I20" s="39"/>
    </row>
    <row r="21" spans="2:9" ht="27" customHeight="1">
      <c r="B21" s="37">
        <f t="shared" si="1"/>
        <v>19</v>
      </c>
      <c r="C21" s="40" t="s">
        <v>153</v>
      </c>
      <c r="D21" s="24">
        <v>1</v>
      </c>
      <c r="E21" s="24" t="s">
        <v>98</v>
      </c>
      <c r="F21" s="41">
        <v>2</v>
      </c>
      <c r="G21" s="205">
        <f t="shared" si="0"/>
        <v>2</v>
      </c>
      <c r="H21" s="589"/>
      <c r="I21" s="39"/>
    </row>
    <row r="22" spans="2:9" ht="27" customHeight="1">
      <c r="B22" s="37">
        <f t="shared" si="1"/>
        <v>20</v>
      </c>
      <c r="C22" s="40" t="s">
        <v>154</v>
      </c>
      <c r="D22" s="24">
        <v>1</v>
      </c>
      <c r="E22" s="24" t="s">
        <v>98</v>
      </c>
      <c r="F22" s="41">
        <v>1</v>
      </c>
      <c r="G22" s="205">
        <f t="shared" si="0"/>
        <v>1</v>
      </c>
      <c r="H22" s="589"/>
      <c r="I22" s="39"/>
    </row>
    <row r="23" spans="2:9" ht="27" customHeight="1">
      <c r="B23" s="37">
        <f t="shared" si="1"/>
        <v>21</v>
      </c>
      <c r="C23" s="40" t="s">
        <v>155</v>
      </c>
      <c r="D23" s="24">
        <v>1</v>
      </c>
      <c r="E23" s="24" t="s">
        <v>98</v>
      </c>
      <c r="F23" s="41">
        <v>3.2</v>
      </c>
      <c r="G23" s="205">
        <f t="shared" si="0"/>
        <v>3.2</v>
      </c>
      <c r="H23" s="589"/>
      <c r="I23" s="39"/>
    </row>
    <row r="24" spans="2:9" ht="27" customHeight="1">
      <c r="B24" s="37">
        <f t="shared" si="1"/>
        <v>22</v>
      </c>
      <c r="C24" s="40" t="s">
        <v>156</v>
      </c>
      <c r="D24" s="24">
        <v>1</v>
      </c>
      <c r="E24" s="24" t="s">
        <v>98</v>
      </c>
      <c r="F24" s="41">
        <v>1.2</v>
      </c>
      <c r="G24" s="205">
        <f t="shared" si="0"/>
        <v>1.2</v>
      </c>
      <c r="H24" s="589"/>
      <c r="I24" s="39"/>
    </row>
    <row r="25" spans="2:9" ht="27" customHeight="1">
      <c r="B25" s="37">
        <f t="shared" si="1"/>
        <v>23</v>
      </c>
      <c r="C25" s="40" t="s">
        <v>157</v>
      </c>
      <c r="D25" s="24">
        <v>1</v>
      </c>
      <c r="E25" s="24" t="s">
        <v>98</v>
      </c>
      <c r="F25" s="41">
        <v>4.5</v>
      </c>
      <c r="G25" s="205">
        <f t="shared" si="0"/>
        <v>4.5</v>
      </c>
      <c r="H25" s="589"/>
      <c r="I25" s="39"/>
    </row>
    <row r="26" spans="2:9" ht="27" customHeight="1">
      <c r="B26" s="37">
        <f t="shared" si="1"/>
        <v>24</v>
      </c>
      <c r="C26" s="40" t="s">
        <v>158</v>
      </c>
      <c r="D26" s="24">
        <v>1</v>
      </c>
      <c r="E26" s="24" t="s">
        <v>98</v>
      </c>
      <c r="F26" s="41">
        <v>1.65</v>
      </c>
      <c r="G26" s="205">
        <f t="shared" si="0"/>
        <v>1.65</v>
      </c>
      <c r="H26" s="589"/>
      <c r="I26" s="39"/>
    </row>
    <row r="27" spans="2:9" ht="27" customHeight="1">
      <c r="B27" s="37">
        <f t="shared" si="1"/>
        <v>25</v>
      </c>
      <c r="C27" s="40" t="s">
        <v>159</v>
      </c>
      <c r="D27" s="24">
        <v>1</v>
      </c>
      <c r="E27" s="24" t="s">
        <v>98</v>
      </c>
      <c r="F27" s="41">
        <v>20</v>
      </c>
      <c r="G27" s="205">
        <f t="shared" si="0"/>
        <v>20</v>
      </c>
      <c r="H27" s="589"/>
      <c r="I27" s="39"/>
    </row>
    <row r="28" spans="2:9" ht="27" customHeight="1">
      <c r="B28" s="37">
        <f t="shared" si="1"/>
        <v>26</v>
      </c>
      <c r="C28" s="40" t="s">
        <v>160</v>
      </c>
      <c r="D28" s="24">
        <v>1</v>
      </c>
      <c r="E28" s="24" t="s">
        <v>37</v>
      </c>
      <c r="F28" s="41">
        <v>1.7</v>
      </c>
      <c r="G28" s="205">
        <f t="shared" si="0"/>
        <v>1.7</v>
      </c>
      <c r="H28" s="589"/>
      <c r="I28" s="39"/>
    </row>
    <row r="29" spans="2:9" ht="27" customHeight="1">
      <c r="B29" s="37">
        <f t="shared" si="1"/>
        <v>27</v>
      </c>
      <c r="C29" s="40" t="s">
        <v>161</v>
      </c>
      <c r="D29" s="24">
        <v>1</v>
      </c>
      <c r="E29" s="24" t="s">
        <v>37</v>
      </c>
      <c r="F29" s="41">
        <v>385</v>
      </c>
      <c r="G29" s="205">
        <f t="shared" si="0"/>
        <v>385</v>
      </c>
      <c r="H29" s="589"/>
      <c r="I29" s="39"/>
    </row>
    <row r="30" spans="2:9" ht="27" customHeight="1">
      <c r="B30" s="37">
        <f t="shared" si="1"/>
        <v>28</v>
      </c>
      <c r="C30" s="206" t="s">
        <v>162</v>
      </c>
      <c r="D30" s="24">
        <v>1</v>
      </c>
      <c r="E30" s="207" t="s">
        <v>98</v>
      </c>
      <c r="F30" s="41">
        <v>35</v>
      </c>
      <c r="G30" s="205">
        <f t="shared" si="0"/>
        <v>35</v>
      </c>
      <c r="H30" s="589"/>
      <c r="I30" s="39"/>
    </row>
    <row r="31" spans="2:9" ht="27" customHeight="1">
      <c r="B31" s="37">
        <f t="shared" si="1"/>
        <v>29</v>
      </c>
      <c r="C31" s="206" t="s">
        <v>163</v>
      </c>
      <c r="D31" s="24" t="s">
        <v>164</v>
      </c>
      <c r="E31" s="24" t="s">
        <v>37</v>
      </c>
      <c r="F31" s="208" t="s">
        <v>164</v>
      </c>
      <c r="G31" s="205" t="s">
        <v>69</v>
      </c>
      <c r="H31" s="589"/>
      <c r="I31" s="39"/>
    </row>
    <row r="32" spans="2:9" ht="27" customHeight="1">
      <c r="B32" s="37">
        <f t="shared" si="1"/>
        <v>30</v>
      </c>
      <c r="C32" s="40" t="s">
        <v>165</v>
      </c>
      <c r="D32" s="24">
        <v>2</v>
      </c>
      <c r="E32" s="207" t="s">
        <v>98</v>
      </c>
      <c r="F32" s="41">
        <v>27</v>
      </c>
      <c r="G32" s="205">
        <f t="shared" si="0"/>
        <v>54</v>
      </c>
      <c r="H32" s="589"/>
      <c r="I32" s="39"/>
    </row>
    <row r="33" spans="2:9" ht="27" customHeight="1">
      <c r="B33" s="37">
        <f t="shared" si="1"/>
        <v>31</v>
      </c>
      <c r="C33" s="40" t="s">
        <v>166</v>
      </c>
      <c r="D33" s="24">
        <v>1</v>
      </c>
      <c r="E33" s="207" t="s">
        <v>98</v>
      </c>
      <c r="F33" s="41">
        <v>3</v>
      </c>
      <c r="G33" s="205">
        <f t="shared" si="0"/>
        <v>3</v>
      </c>
      <c r="H33" s="589"/>
      <c r="I33" s="39"/>
    </row>
    <row r="34" spans="2:9" ht="27" customHeight="1">
      <c r="B34" s="37">
        <f t="shared" si="1"/>
        <v>32</v>
      </c>
      <c r="C34" s="40" t="s">
        <v>167</v>
      </c>
      <c r="D34" s="24">
        <v>2</v>
      </c>
      <c r="E34" s="207" t="s">
        <v>98</v>
      </c>
      <c r="F34" s="41">
        <v>90</v>
      </c>
      <c r="G34" s="205">
        <f t="shared" si="0"/>
        <v>180</v>
      </c>
      <c r="H34" s="589"/>
      <c r="I34" s="39"/>
    </row>
    <row r="35" spans="2:9" ht="27" customHeight="1">
      <c r="B35" s="37">
        <f t="shared" si="1"/>
        <v>33</v>
      </c>
      <c r="C35" s="40" t="s">
        <v>168</v>
      </c>
      <c r="D35" s="24">
        <v>2</v>
      </c>
      <c r="E35" s="207" t="s">
        <v>98</v>
      </c>
      <c r="F35" s="41">
        <v>50</v>
      </c>
      <c r="G35" s="205">
        <f t="shared" si="0"/>
        <v>100</v>
      </c>
      <c r="H35" s="589"/>
      <c r="I35" s="39"/>
    </row>
    <row r="36" spans="2:9" ht="27" customHeight="1">
      <c r="B36" s="37">
        <f t="shared" si="1"/>
        <v>34</v>
      </c>
      <c r="C36" s="40" t="s">
        <v>169</v>
      </c>
      <c r="D36" s="24">
        <v>1</v>
      </c>
      <c r="E36" s="207" t="s">
        <v>98</v>
      </c>
      <c r="F36" s="41">
        <v>12</v>
      </c>
      <c r="G36" s="205">
        <f t="shared" si="0"/>
        <v>12</v>
      </c>
      <c r="H36" s="589"/>
      <c r="I36" s="39"/>
    </row>
    <row r="37" spans="2:9" ht="27" customHeight="1">
      <c r="B37" s="37">
        <f t="shared" si="1"/>
        <v>35</v>
      </c>
      <c r="C37" s="40" t="s">
        <v>170</v>
      </c>
      <c r="D37" s="24">
        <v>1</v>
      </c>
      <c r="E37" s="207" t="s">
        <v>98</v>
      </c>
      <c r="F37" s="41">
        <v>12</v>
      </c>
      <c r="G37" s="205">
        <f t="shared" si="0"/>
        <v>12</v>
      </c>
      <c r="H37" s="589"/>
      <c r="I37" s="39"/>
    </row>
    <row r="38" spans="2:9" ht="27" customHeight="1">
      <c r="B38" s="37">
        <f t="shared" si="1"/>
        <v>36</v>
      </c>
      <c r="C38" s="40" t="s">
        <v>171</v>
      </c>
      <c r="D38" s="24">
        <v>1</v>
      </c>
      <c r="E38" s="207" t="s">
        <v>98</v>
      </c>
      <c r="F38" s="41">
        <v>3.5</v>
      </c>
      <c r="G38" s="205">
        <f t="shared" si="0"/>
        <v>3.5</v>
      </c>
      <c r="H38" s="589"/>
      <c r="I38" s="39"/>
    </row>
    <row r="39" spans="2:9" ht="27" customHeight="1">
      <c r="B39" s="37">
        <f t="shared" si="1"/>
        <v>37</v>
      </c>
      <c r="C39" s="40" t="s">
        <v>172</v>
      </c>
      <c r="D39" s="24">
        <v>2</v>
      </c>
      <c r="E39" s="207" t="s">
        <v>98</v>
      </c>
      <c r="F39" s="41">
        <v>35</v>
      </c>
      <c r="G39" s="205">
        <f t="shared" si="0"/>
        <v>70</v>
      </c>
      <c r="H39" s="589"/>
      <c r="I39" s="39"/>
    </row>
    <row r="40" spans="2:9" ht="48.75" customHeight="1">
      <c r="B40" s="37">
        <f t="shared" si="1"/>
        <v>38</v>
      </c>
      <c r="C40" s="209" t="s">
        <v>173</v>
      </c>
      <c r="D40" s="24">
        <v>3</v>
      </c>
      <c r="E40" s="24" t="s">
        <v>37</v>
      </c>
      <c r="F40" s="41">
        <v>90</v>
      </c>
      <c r="G40" s="205">
        <f t="shared" si="0"/>
        <v>270</v>
      </c>
      <c r="H40" s="589"/>
      <c r="I40" s="39"/>
    </row>
    <row r="41" spans="2:9" ht="27" customHeight="1">
      <c r="B41" s="37">
        <f t="shared" si="1"/>
        <v>39</v>
      </c>
      <c r="C41" s="166" t="s">
        <v>174</v>
      </c>
      <c r="D41" s="24">
        <v>3</v>
      </c>
      <c r="E41" s="24" t="s">
        <v>175</v>
      </c>
      <c r="F41" s="41">
        <v>1.2</v>
      </c>
      <c r="G41" s="205">
        <f t="shared" si="0"/>
        <v>3.5999999999999996</v>
      </c>
      <c r="H41" s="589"/>
      <c r="I41" s="39"/>
    </row>
    <row r="42" spans="2:9" ht="27" customHeight="1">
      <c r="B42" s="37">
        <f t="shared" si="1"/>
        <v>40</v>
      </c>
      <c r="C42" s="170" t="s">
        <v>176</v>
      </c>
      <c r="D42" s="24" t="s">
        <v>164</v>
      </c>
      <c r="E42" s="24" t="s">
        <v>37</v>
      </c>
      <c r="F42" s="208" t="s">
        <v>164</v>
      </c>
      <c r="G42" s="205" t="s">
        <v>69</v>
      </c>
      <c r="H42" s="589"/>
      <c r="I42" s="39"/>
    </row>
    <row r="43" spans="2:9" ht="27" customHeight="1">
      <c r="B43" s="37">
        <f t="shared" si="1"/>
        <v>41</v>
      </c>
      <c r="C43" s="166" t="s">
        <v>177</v>
      </c>
      <c r="D43" s="24">
        <v>2</v>
      </c>
      <c r="E43" s="207" t="s">
        <v>98</v>
      </c>
      <c r="F43" s="41">
        <v>180</v>
      </c>
      <c r="G43" s="205">
        <f t="shared" si="0"/>
        <v>360</v>
      </c>
      <c r="H43" s="589"/>
      <c r="I43" s="39"/>
    </row>
    <row r="44" spans="2:9" ht="27" customHeight="1">
      <c r="B44" s="37">
        <f t="shared" si="1"/>
        <v>42</v>
      </c>
      <c r="C44" s="166" t="s">
        <v>178</v>
      </c>
      <c r="D44" s="24">
        <v>1</v>
      </c>
      <c r="E44" s="207" t="s">
        <v>98</v>
      </c>
      <c r="F44" s="41">
        <v>45</v>
      </c>
      <c r="G44" s="205">
        <f t="shared" si="0"/>
        <v>45</v>
      </c>
      <c r="H44" s="589"/>
      <c r="I44" s="39"/>
    </row>
    <row r="45" spans="2:9" ht="27" customHeight="1">
      <c r="B45" s="37">
        <f t="shared" si="1"/>
        <v>43</v>
      </c>
      <c r="C45" s="166" t="s">
        <v>179</v>
      </c>
      <c r="D45" s="24">
        <v>1</v>
      </c>
      <c r="E45" s="207" t="s">
        <v>98</v>
      </c>
      <c r="F45" s="41">
        <v>92.9</v>
      </c>
      <c r="G45" s="205">
        <f t="shared" si="0"/>
        <v>92.9</v>
      </c>
      <c r="H45" s="589"/>
      <c r="I45" s="39"/>
    </row>
    <row r="46" spans="2:9" ht="27" customHeight="1">
      <c r="B46" s="37">
        <f t="shared" si="1"/>
        <v>44</v>
      </c>
      <c r="C46" s="166" t="s">
        <v>180</v>
      </c>
      <c r="D46" s="24">
        <v>1</v>
      </c>
      <c r="E46" s="207" t="s">
        <v>98</v>
      </c>
      <c r="F46" s="41">
        <v>17</v>
      </c>
      <c r="G46" s="205">
        <f t="shared" si="0"/>
        <v>17</v>
      </c>
      <c r="H46" s="589"/>
      <c r="I46" s="39"/>
    </row>
    <row r="47" spans="2:9" ht="27" customHeight="1">
      <c r="B47" s="37">
        <f t="shared" si="1"/>
        <v>45</v>
      </c>
      <c r="C47" s="166" t="s">
        <v>181</v>
      </c>
      <c r="D47" s="24">
        <v>1</v>
      </c>
      <c r="E47" s="207" t="s">
        <v>98</v>
      </c>
      <c r="F47" s="41">
        <v>35</v>
      </c>
      <c r="G47" s="205">
        <f t="shared" si="0"/>
        <v>35</v>
      </c>
      <c r="H47" s="589"/>
      <c r="I47" s="39"/>
    </row>
    <row r="48" spans="2:9" ht="27" customHeight="1">
      <c r="B48" s="37">
        <f t="shared" si="1"/>
        <v>46</v>
      </c>
      <c r="C48" s="166" t="s">
        <v>182</v>
      </c>
      <c r="D48" s="24">
        <v>1</v>
      </c>
      <c r="E48" s="207" t="s">
        <v>98</v>
      </c>
      <c r="F48" s="41">
        <v>70</v>
      </c>
      <c r="G48" s="205">
        <f t="shared" si="0"/>
        <v>70</v>
      </c>
      <c r="H48" s="589"/>
      <c r="I48" s="39"/>
    </row>
    <row r="49" spans="2:9" ht="27" customHeight="1">
      <c r="B49" s="37">
        <f t="shared" si="1"/>
        <v>47</v>
      </c>
      <c r="C49" s="166" t="s">
        <v>183</v>
      </c>
      <c r="D49" s="24">
        <v>1</v>
      </c>
      <c r="E49" s="207" t="s">
        <v>98</v>
      </c>
      <c r="F49" s="41">
        <v>14.5</v>
      </c>
      <c r="G49" s="205">
        <f t="shared" si="0"/>
        <v>14.5</v>
      </c>
      <c r="H49" s="589"/>
      <c r="I49" s="39"/>
    </row>
    <row r="50" spans="2:9" ht="27" customHeight="1">
      <c r="B50" s="37">
        <f t="shared" si="1"/>
        <v>48</v>
      </c>
      <c r="C50" s="166" t="s">
        <v>184</v>
      </c>
      <c r="D50" s="24">
        <v>2</v>
      </c>
      <c r="E50" s="207" t="s">
        <v>98</v>
      </c>
      <c r="F50" s="24">
        <v>0.7</v>
      </c>
      <c r="G50" s="205">
        <f t="shared" si="0"/>
        <v>1.4</v>
      </c>
      <c r="H50" s="589"/>
      <c r="I50" s="39"/>
    </row>
    <row r="51" spans="2:9" ht="27" customHeight="1">
      <c r="B51" s="37">
        <f t="shared" si="1"/>
        <v>49</v>
      </c>
      <c r="C51" s="166" t="s">
        <v>185</v>
      </c>
      <c r="D51" s="24">
        <v>1</v>
      </c>
      <c r="E51" s="207" t="s">
        <v>98</v>
      </c>
      <c r="F51" s="41">
        <v>3.7</v>
      </c>
      <c r="G51" s="205">
        <f t="shared" si="0"/>
        <v>3.7</v>
      </c>
      <c r="H51" s="589"/>
      <c r="I51" s="39"/>
    </row>
    <row r="52" spans="2:9" ht="27" customHeight="1">
      <c r="B52" s="37">
        <f t="shared" si="1"/>
        <v>50</v>
      </c>
      <c r="C52" s="166" t="s">
        <v>186</v>
      </c>
      <c r="D52" s="24">
        <v>1</v>
      </c>
      <c r="E52" s="207" t="s">
        <v>98</v>
      </c>
      <c r="F52" s="41">
        <v>126</v>
      </c>
      <c r="G52" s="205">
        <f t="shared" si="0"/>
        <v>126</v>
      </c>
      <c r="H52" s="589"/>
      <c r="I52" s="39"/>
    </row>
    <row r="53" spans="2:9" ht="27" customHeight="1">
      <c r="B53" s="37">
        <f t="shared" si="1"/>
        <v>51</v>
      </c>
      <c r="C53" s="166" t="s">
        <v>187</v>
      </c>
      <c r="D53" s="24">
        <v>1</v>
      </c>
      <c r="E53" s="207" t="s">
        <v>98</v>
      </c>
      <c r="F53" s="41">
        <v>15</v>
      </c>
      <c r="G53" s="205">
        <f t="shared" si="0"/>
        <v>15</v>
      </c>
      <c r="H53" s="589"/>
      <c r="I53" s="39"/>
    </row>
    <row r="54" spans="2:9" ht="27" customHeight="1">
      <c r="B54" s="37">
        <f t="shared" si="1"/>
        <v>52</v>
      </c>
      <c r="C54" s="166" t="s">
        <v>188</v>
      </c>
      <c r="D54" s="24">
        <v>3</v>
      </c>
      <c r="E54" s="207" t="s">
        <v>98</v>
      </c>
      <c r="F54" s="41">
        <v>345</v>
      </c>
      <c r="G54" s="205">
        <f t="shared" si="0"/>
        <v>1035</v>
      </c>
      <c r="H54" s="589"/>
      <c r="I54" s="39"/>
    </row>
    <row r="55" spans="2:9" ht="27" customHeight="1">
      <c r="B55" s="37">
        <f t="shared" si="1"/>
        <v>53</v>
      </c>
      <c r="C55" s="166" t="s">
        <v>189</v>
      </c>
      <c r="D55" s="24">
        <v>1</v>
      </c>
      <c r="E55" s="207" t="s">
        <v>98</v>
      </c>
      <c r="F55" s="41">
        <v>5</v>
      </c>
      <c r="G55" s="205">
        <f t="shared" si="0"/>
        <v>5</v>
      </c>
      <c r="H55" s="589"/>
      <c r="I55" s="39"/>
    </row>
    <row r="56" spans="2:9" ht="27" customHeight="1">
      <c r="B56" s="37">
        <f t="shared" si="1"/>
        <v>54</v>
      </c>
      <c r="C56" s="166" t="s">
        <v>190</v>
      </c>
      <c r="D56" s="24">
        <v>2</v>
      </c>
      <c r="E56" s="207" t="s">
        <v>98</v>
      </c>
      <c r="F56" s="41">
        <v>3</v>
      </c>
      <c r="G56" s="205">
        <f t="shared" si="0"/>
        <v>6</v>
      </c>
      <c r="H56" s="589"/>
      <c r="I56" s="39"/>
    </row>
    <row r="57" spans="2:9" ht="27" customHeight="1">
      <c r="B57" s="37">
        <f t="shared" si="1"/>
        <v>55</v>
      </c>
      <c r="C57" s="166" t="s">
        <v>191</v>
      </c>
      <c r="D57" s="24">
        <v>9</v>
      </c>
      <c r="E57" s="207" t="s">
        <v>98</v>
      </c>
      <c r="F57" s="24">
        <v>0.38</v>
      </c>
      <c r="G57" s="205">
        <f t="shared" si="0"/>
        <v>3.42</v>
      </c>
      <c r="H57" s="589"/>
      <c r="I57" s="39"/>
    </row>
    <row r="58" spans="2:9" ht="27" customHeight="1">
      <c r="B58" s="37">
        <f t="shared" si="1"/>
        <v>56</v>
      </c>
      <c r="C58" s="166" t="s">
        <v>192</v>
      </c>
      <c r="D58" s="24">
        <v>2</v>
      </c>
      <c r="E58" s="207" t="s">
        <v>98</v>
      </c>
      <c r="F58" s="41">
        <v>3.7</v>
      </c>
      <c r="G58" s="205">
        <f t="shared" si="0"/>
        <v>7.4</v>
      </c>
      <c r="H58" s="589"/>
      <c r="I58" s="39"/>
    </row>
    <row r="59" spans="2:9" ht="27" customHeight="1">
      <c r="B59" s="37">
        <f t="shared" si="1"/>
        <v>57</v>
      </c>
      <c r="C59" s="166" t="s">
        <v>193</v>
      </c>
      <c r="D59" s="24">
        <v>1</v>
      </c>
      <c r="E59" s="207" t="s">
        <v>98</v>
      </c>
      <c r="F59" s="41">
        <v>27</v>
      </c>
      <c r="G59" s="205">
        <f t="shared" si="0"/>
        <v>27</v>
      </c>
      <c r="H59" s="589"/>
      <c r="I59" s="39"/>
    </row>
    <row r="60" spans="2:9" ht="27" customHeight="1">
      <c r="B60" s="37">
        <f t="shared" si="1"/>
        <v>58</v>
      </c>
      <c r="C60" s="166" t="s">
        <v>194</v>
      </c>
      <c r="D60" s="24">
        <v>1</v>
      </c>
      <c r="E60" s="207" t="s">
        <v>98</v>
      </c>
      <c r="F60" s="41">
        <v>3</v>
      </c>
      <c r="G60" s="205">
        <f t="shared" si="0"/>
        <v>3</v>
      </c>
      <c r="H60" s="589"/>
      <c r="I60" s="39"/>
    </row>
    <row r="61" spans="2:9" ht="27" customHeight="1">
      <c r="B61" s="37">
        <f t="shared" si="1"/>
        <v>59</v>
      </c>
      <c r="C61" s="166" t="s">
        <v>195</v>
      </c>
      <c r="D61" s="24">
        <v>1</v>
      </c>
      <c r="E61" s="207" t="s">
        <v>98</v>
      </c>
      <c r="F61" s="41">
        <v>16</v>
      </c>
      <c r="G61" s="205">
        <f t="shared" si="0"/>
        <v>16</v>
      </c>
      <c r="H61" s="589"/>
      <c r="I61" s="39"/>
    </row>
    <row r="62" spans="2:9" ht="45" customHeight="1">
      <c r="B62" s="37">
        <f t="shared" si="1"/>
        <v>60</v>
      </c>
      <c r="C62" s="170" t="s">
        <v>196</v>
      </c>
      <c r="D62" s="210" t="s">
        <v>164</v>
      </c>
      <c r="E62" s="24" t="s">
        <v>37</v>
      </c>
      <c r="F62" s="63" t="s">
        <v>164</v>
      </c>
      <c r="G62" s="205" t="s">
        <v>69</v>
      </c>
      <c r="H62" s="589"/>
      <c r="I62" s="39"/>
    </row>
    <row r="63" spans="2:9" ht="27" customHeight="1">
      <c r="B63" s="37">
        <f t="shared" si="1"/>
        <v>61</v>
      </c>
      <c r="C63" s="170" t="s">
        <v>197</v>
      </c>
      <c r="D63" s="24">
        <v>5</v>
      </c>
      <c r="E63" s="207" t="s">
        <v>98</v>
      </c>
      <c r="F63" s="41">
        <v>235</v>
      </c>
      <c r="G63" s="205">
        <f t="shared" si="0"/>
        <v>1175</v>
      </c>
      <c r="H63" s="589"/>
      <c r="I63" s="39"/>
    </row>
    <row r="64" spans="2:9" ht="27" customHeight="1">
      <c r="B64" s="37">
        <f t="shared" si="1"/>
        <v>62</v>
      </c>
      <c r="C64" s="166" t="s">
        <v>198</v>
      </c>
      <c r="D64" s="24">
        <v>1</v>
      </c>
      <c r="E64" s="207" t="s">
        <v>98</v>
      </c>
      <c r="F64" s="41">
        <v>480</v>
      </c>
      <c r="G64" s="205">
        <f t="shared" si="0"/>
        <v>480</v>
      </c>
      <c r="H64" s="589"/>
      <c r="I64" s="39"/>
    </row>
    <row r="65" spans="2:9" ht="51" customHeight="1">
      <c r="B65" s="37">
        <f t="shared" si="1"/>
        <v>63</v>
      </c>
      <c r="C65" s="166" t="s">
        <v>199</v>
      </c>
      <c r="D65" s="24">
        <v>1</v>
      </c>
      <c r="E65" s="207" t="s">
        <v>98</v>
      </c>
      <c r="F65" s="41">
        <v>8</v>
      </c>
      <c r="G65" s="205">
        <f t="shared" si="0"/>
        <v>8</v>
      </c>
      <c r="H65" s="589"/>
      <c r="I65" s="39"/>
    </row>
    <row r="66" spans="2:9" ht="27" customHeight="1">
      <c r="B66" s="37">
        <f t="shared" si="1"/>
        <v>64</v>
      </c>
      <c r="C66" s="166" t="s">
        <v>200</v>
      </c>
      <c r="D66" s="24">
        <v>1</v>
      </c>
      <c r="E66" s="207" t="s">
        <v>98</v>
      </c>
      <c r="F66" s="41">
        <v>17</v>
      </c>
      <c r="G66" s="205">
        <f t="shared" si="0"/>
        <v>17</v>
      </c>
      <c r="H66" s="589"/>
      <c r="I66" s="39"/>
    </row>
    <row r="67" spans="2:9" ht="27" customHeight="1">
      <c r="B67" s="37">
        <f t="shared" si="1"/>
        <v>65</v>
      </c>
      <c r="C67" s="166" t="s">
        <v>201</v>
      </c>
      <c r="D67" s="24">
        <v>1</v>
      </c>
      <c r="E67" s="207" t="s">
        <v>98</v>
      </c>
      <c r="F67" s="41">
        <v>5</v>
      </c>
      <c r="G67" s="205">
        <f t="shared" ref="G67:G101" si="2">F67*D67</f>
        <v>5</v>
      </c>
      <c r="H67" s="589"/>
      <c r="I67" s="39"/>
    </row>
    <row r="68" spans="2:9" ht="27" customHeight="1">
      <c r="B68" s="37">
        <f t="shared" ref="B68:B102" si="3">B67+1</f>
        <v>66</v>
      </c>
      <c r="C68" s="166" t="s">
        <v>202</v>
      </c>
      <c r="D68" s="24">
        <v>4</v>
      </c>
      <c r="E68" s="207" t="s">
        <v>98</v>
      </c>
      <c r="F68" s="24">
        <v>30.323</v>
      </c>
      <c r="G68" s="205">
        <f t="shared" si="2"/>
        <v>121.292</v>
      </c>
      <c r="H68" s="589"/>
      <c r="I68" s="39"/>
    </row>
    <row r="69" spans="2:9" ht="27" customHeight="1">
      <c r="B69" s="37">
        <f t="shared" si="3"/>
        <v>67</v>
      </c>
      <c r="C69" s="166" t="s">
        <v>203</v>
      </c>
      <c r="D69" s="24">
        <v>4</v>
      </c>
      <c r="E69" s="207" t="s">
        <v>98</v>
      </c>
      <c r="F69" s="24">
        <v>89.21</v>
      </c>
      <c r="G69" s="205">
        <f t="shared" si="2"/>
        <v>356.84</v>
      </c>
      <c r="H69" s="589"/>
      <c r="I69" s="39"/>
    </row>
    <row r="70" spans="2:9" ht="27" customHeight="1">
      <c r="B70" s="37">
        <f t="shared" si="3"/>
        <v>68</v>
      </c>
      <c r="C70" s="166" t="s">
        <v>204</v>
      </c>
      <c r="D70" s="24">
        <v>5</v>
      </c>
      <c r="E70" s="207" t="s">
        <v>98</v>
      </c>
      <c r="F70" s="24">
        <v>6.15</v>
      </c>
      <c r="G70" s="205">
        <f t="shared" si="2"/>
        <v>30.75</v>
      </c>
      <c r="H70" s="589"/>
      <c r="I70" s="39"/>
    </row>
    <row r="71" spans="2:9" ht="27" customHeight="1">
      <c r="B71" s="37">
        <f t="shared" si="3"/>
        <v>69</v>
      </c>
      <c r="C71" s="166" t="s">
        <v>205</v>
      </c>
      <c r="D71" s="24">
        <v>5</v>
      </c>
      <c r="E71" s="207" t="s">
        <v>98</v>
      </c>
      <c r="F71" s="24">
        <v>2.65</v>
      </c>
      <c r="G71" s="205">
        <f t="shared" si="2"/>
        <v>13.25</v>
      </c>
      <c r="H71" s="589"/>
      <c r="I71" s="39"/>
    </row>
    <row r="72" spans="2:9" ht="27" customHeight="1">
      <c r="B72" s="37">
        <f t="shared" si="3"/>
        <v>70</v>
      </c>
      <c r="C72" s="166" t="s">
        <v>206</v>
      </c>
      <c r="D72" s="24">
        <v>7</v>
      </c>
      <c r="E72" s="207" t="s">
        <v>98</v>
      </c>
      <c r="F72" s="24">
        <v>2.35</v>
      </c>
      <c r="G72" s="205">
        <f t="shared" si="2"/>
        <v>16.45</v>
      </c>
      <c r="H72" s="589"/>
      <c r="I72" s="39"/>
    </row>
    <row r="73" spans="2:9" ht="27" customHeight="1">
      <c r="B73" s="37">
        <f t="shared" si="3"/>
        <v>71</v>
      </c>
      <c r="C73" s="166" t="s">
        <v>207</v>
      </c>
      <c r="D73" s="24">
        <v>7</v>
      </c>
      <c r="E73" s="207" t="s">
        <v>98</v>
      </c>
      <c r="F73" s="24">
        <v>2.15</v>
      </c>
      <c r="G73" s="205">
        <f t="shared" si="2"/>
        <v>15.049999999999999</v>
      </c>
      <c r="H73" s="589"/>
      <c r="I73" s="39"/>
    </row>
    <row r="74" spans="2:9" ht="27" customHeight="1">
      <c r="B74" s="37">
        <f t="shared" si="3"/>
        <v>72</v>
      </c>
      <c r="C74" s="166" t="s">
        <v>208</v>
      </c>
      <c r="D74" s="24">
        <v>7</v>
      </c>
      <c r="E74" s="207" t="s">
        <v>98</v>
      </c>
      <c r="F74" s="24">
        <v>0.95</v>
      </c>
      <c r="G74" s="205">
        <f t="shared" si="2"/>
        <v>6.6499999999999995</v>
      </c>
      <c r="H74" s="589"/>
      <c r="I74" s="39"/>
    </row>
    <row r="75" spans="2:9" ht="27" customHeight="1">
      <c r="B75" s="37">
        <f t="shared" si="3"/>
        <v>73</v>
      </c>
      <c r="C75" s="166" t="s">
        <v>209</v>
      </c>
      <c r="D75" s="24">
        <v>10</v>
      </c>
      <c r="E75" s="207" t="s">
        <v>98</v>
      </c>
      <c r="F75" s="41">
        <v>40</v>
      </c>
      <c r="G75" s="205">
        <f t="shared" si="2"/>
        <v>400</v>
      </c>
      <c r="H75" s="589"/>
      <c r="I75" s="39"/>
    </row>
    <row r="76" spans="2:9" ht="27" customHeight="1">
      <c r="B76" s="37">
        <f t="shared" si="3"/>
        <v>74</v>
      </c>
      <c r="C76" s="166" t="s">
        <v>210</v>
      </c>
      <c r="D76" s="24">
        <v>7</v>
      </c>
      <c r="E76" s="207" t="s">
        <v>98</v>
      </c>
      <c r="F76" s="41">
        <v>6</v>
      </c>
      <c r="G76" s="205">
        <f t="shared" si="2"/>
        <v>42</v>
      </c>
      <c r="H76" s="589"/>
      <c r="I76" s="39"/>
    </row>
    <row r="77" spans="2:9" ht="27" customHeight="1">
      <c r="B77" s="37">
        <f t="shared" si="3"/>
        <v>75</v>
      </c>
      <c r="C77" s="166" t="s">
        <v>211</v>
      </c>
      <c r="D77" s="24">
        <v>3</v>
      </c>
      <c r="E77" s="207" t="s">
        <v>98</v>
      </c>
      <c r="F77" s="41">
        <v>5</v>
      </c>
      <c r="G77" s="205">
        <f t="shared" si="2"/>
        <v>15</v>
      </c>
      <c r="H77" s="589"/>
      <c r="I77" s="39"/>
    </row>
    <row r="78" spans="2:9" ht="27" customHeight="1">
      <c r="B78" s="37">
        <f t="shared" si="3"/>
        <v>76</v>
      </c>
      <c r="C78" s="166" t="s">
        <v>212</v>
      </c>
      <c r="D78" s="24">
        <v>1</v>
      </c>
      <c r="E78" s="207" t="s">
        <v>98</v>
      </c>
      <c r="F78" s="41">
        <v>458.2</v>
      </c>
      <c r="G78" s="205">
        <f t="shared" si="2"/>
        <v>458.2</v>
      </c>
      <c r="H78" s="589"/>
      <c r="I78" s="39"/>
    </row>
    <row r="79" spans="2:9" ht="27" customHeight="1">
      <c r="B79" s="37">
        <f t="shared" si="3"/>
        <v>77</v>
      </c>
      <c r="C79" s="166" t="s">
        <v>213</v>
      </c>
      <c r="D79" s="24">
        <v>1</v>
      </c>
      <c r="E79" s="207" t="s">
        <v>98</v>
      </c>
      <c r="F79" s="41">
        <v>564.65</v>
      </c>
      <c r="G79" s="205">
        <f t="shared" si="2"/>
        <v>564.65</v>
      </c>
      <c r="H79" s="589"/>
      <c r="I79" s="39"/>
    </row>
    <row r="80" spans="2:9" ht="27" customHeight="1">
      <c r="B80" s="37">
        <f t="shared" si="3"/>
        <v>78</v>
      </c>
      <c r="C80" s="166" t="s">
        <v>214</v>
      </c>
      <c r="D80" s="24">
        <v>1</v>
      </c>
      <c r="E80" s="207" t="s">
        <v>98</v>
      </c>
      <c r="F80" s="41">
        <v>447</v>
      </c>
      <c r="G80" s="205">
        <f t="shared" si="2"/>
        <v>447</v>
      </c>
      <c r="H80" s="589"/>
      <c r="I80" s="39"/>
    </row>
    <row r="81" spans="2:9" ht="27" customHeight="1">
      <c r="B81" s="37">
        <f t="shared" si="3"/>
        <v>79</v>
      </c>
      <c r="C81" s="166" t="s">
        <v>215</v>
      </c>
      <c r="D81" s="24">
        <v>5</v>
      </c>
      <c r="E81" s="207" t="s">
        <v>98</v>
      </c>
      <c r="F81" s="41">
        <v>4</v>
      </c>
      <c r="G81" s="205">
        <f t="shared" si="2"/>
        <v>20</v>
      </c>
      <c r="H81" s="589"/>
      <c r="I81" s="39"/>
    </row>
    <row r="82" spans="2:9" ht="27" customHeight="1">
      <c r="B82" s="37">
        <f t="shared" si="3"/>
        <v>80</v>
      </c>
      <c r="C82" s="166" t="s">
        <v>216</v>
      </c>
      <c r="D82" s="24">
        <v>3</v>
      </c>
      <c r="E82" s="207" t="s">
        <v>98</v>
      </c>
      <c r="F82" s="41">
        <v>1.2</v>
      </c>
      <c r="G82" s="205">
        <f t="shared" si="2"/>
        <v>3.5999999999999996</v>
      </c>
      <c r="H82" s="589"/>
      <c r="I82" s="39"/>
    </row>
    <row r="83" spans="2:9" ht="27" customHeight="1">
      <c r="B83" s="37">
        <f t="shared" si="3"/>
        <v>81</v>
      </c>
      <c r="C83" s="166" t="s">
        <v>217</v>
      </c>
      <c r="D83" s="24">
        <v>1</v>
      </c>
      <c r="E83" s="207" t="s">
        <v>98</v>
      </c>
      <c r="F83" s="41">
        <v>7</v>
      </c>
      <c r="G83" s="205">
        <f t="shared" si="2"/>
        <v>7</v>
      </c>
      <c r="H83" s="589"/>
      <c r="I83" s="39"/>
    </row>
    <row r="84" spans="2:9" ht="27" customHeight="1">
      <c r="B84" s="37">
        <f t="shared" si="3"/>
        <v>82</v>
      </c>
      <c r="C84" s="166" t="s">
        <v>218</v>
      </c>
      <c r="D84" s="24">
        <v>1</v>
      </c>
      <c r="E84" s="207" t="s">
        <v>98</v>
      </c>
      <c r="F84" s="41">
        <v>2.5</v>
      </c>
      <c r="G84" s="205">
        <f t="shared" si="2"/>
        <v>2.5</v>
      </c>
      <c r="H84" s="589"/>
      <c r="I84" s="39"/>
    </row>
    <row r="85" spans="2:9" ht="39" customHeight="1">
      <c r="B85" s="37">
        <f t="shared" si="3"/>
        <v>83</v>
      </c>
      <c r="C85" s="166" t="s">
        <v>219</v>
      </c>
      <c r="D85" s="24">
        <v>1</v>
      </c>
      <c r="E85" s="207" t="s">
        <v>98</v>
      </c>
      <c r="F85" s="41">
        <v>50</v>
      </c>
      <c r="G85" s="205">
        <f t="shared" si="2"/>
        <v>50</v>
      </c>
      <c r="H85" s="589"/>
      <c r="I85" s="39"/>
    </row>
    <row r="86" spans="2:9" ht="27" customHeight="1">
      <c r="B86" s="37">
        <f t="shared" si="3"/>
        <v>84</v>
      </c>
      <c r="C86" s="166" t="s">
        <v>220</v>
      </c>
      <c r="D86" s="24">
        <v>6</v>
      </c>
      <c r="E86" s="207" t="s">
        <v>98</v>
      </c>
      <c r="F86" s="24">
        <v>1</v>
      </c>
      <c r="G86" s="205">
        <f t="shared" si="2"/>
        <v>6</v>
      </c>
      <c r="H86" s="589"/>
      <c r="I86" s="39"/>
    </row>
    <row r="87" spans="2:9" ht="27" customHeight="1">
      <c r="B87" s="37">
        <f t="shared" si="3"/>
        <v>85</v>
      </c>
      <c r="C87" s="166" t="s">
        <v>221</v>
      </c>
      <c r="D87" s="24">
        <v>2</v>
      </c>
      <c r="E87" s="207" t="s">
        <v>98</v>
      </c>
      <c r="F87" s="41">
        <v>1</v>
      </c>
      <c r="G87" s="205">
        <f t="shared" si="2"/>
        <v>2</v>
      </c>
      <c r="H87" s="589"/>
      <c r="I87" s="39"/>
    </row>
    <row r="88" spans="2:9" ht="27" customHeight="1">
      <c r="B88" s="37">
        <f t="shared" si="3"/>
        <v>86</v>
      </c>
      <c r="C88" s="166" t="s">
        <v>222</v>
      </c>
      <c r="D88" s="24">
        <v>3</v>
      </c>
      <c r="E88" s="207" t="s">
        <v>98</v>
      </c>
      <c r="F88" s="41">
        <v>25</v>
      </c>
      <c r="G88" s="205">
        <f t="shared" si="2"/>
        <v>75</v>
      </c>
      <c r="H88" s="589"/>
      <c r="I88" s="39"/>
    </row>
    <row r="89" spans="2:9" ht="27" customHeight="1">
      <c r="B89" s="37">
        <f t="shared" si="3"/>
        <v>87</v>
      </c>
      <c r="C89" s="166" t="s">
        <v>223</v>
      </c>
      <c r="D89" s="211">
        <v>2</v>
      </c>
      <c r="E89" s="207" t="s">
        <v>98</v>
      </c>
      <c r="F89" s="24">
        <v>8.5</v>
      </c>
      <c r="G89" s="205">
        <f t="shared" si="2"/>
        <v>17</v>
      </c>
      <c r="H89" s="589"/>
      <c r="I89" s="39"/>
    </row>
    <row r="90" spans="2:9" ht="27" customHeight="1">
      <c r="B90" s="37">
        <f t="shared" si="3"/>
        <v>88</v>
      </c>
      <c r="C90" s="166" t="s">
        <v>224</v>
      </c>
      <c r="D90" s="24">
        <v>2</v>
      </c>
      <c r="E90" s="207" t="s">
        <v>98</v>
      </c>
      <c r="F90" s="41">
        <v>20</v>
      </c>
      <c r="G90" s="205">
        <f t="shared" si="2"/>
        <v>40</v>
      </c>
      <c r="H90" s="589"/>
      <c r="I90" s="39"/>
    </row>
    <row r="91" spans="2:9" ht="27" customHeight="1">
      <c r="B91" s="37">
        <f t="shared" si="3"/>
        <v>89</v>
      </c>
      <c r="C91" s="166" t="s">
        <v>225</v>
      </c>
      <c r="D91" s="24">
        <v>1</v>
      </c>
      <c r="E91" s="207" t="s">
        <v>98</v>
      </c>
      <c r="F91" s="41">
        <v>30</v>
      </c>
      <c r="G91" s="205">
        <f t="shared" si="2"/>
        <v>30</v>
      </c>
      <c r="H91" s="589"/>
      <c r="I91" s="39"/>
    </row>
    <row r="92" spans="2:9" ht="27" customHeight="1">
      <c r="B92" s="37">
        <f t="shared" si="3"/>
        <v>90</v>
      </c>
      <c r="C92" s="166" t="s">
        <v>226</v>
      </c>
      <c r="D92" s="211">
        <v>1</v>
      </c>
      <c r="E92" s="207" t="s">
        <v>98</v>
      </c>
      <c r="F92" s="211">
        <v>20</v>
      </c>
      <c r="G92" s="205">
        <f t="shared" si="2"/>
        <v>20</v>
      </c>
      <c r="H92" s="589"/>
      <c r="I92" s="39"/>
    </row>
    <row r="93" spans="2:9" ht="27" customHeight="1">
      <c r="B93" s="37">
        <f t="shared" si="3"/>
        <v>91</v>
      </c>
      <c r="C93" s="166" t="s">
        <v>227</v>
      </c>
      <c r="D93" s="211">
        <v>1</v>
      </c>
      <c r="E93" s="207" t="s">
        <v>98</v>
      </c>
      <c r="F93" s="211">
        <v>50</v>
      </c>
      <c r="G93" s="205">
        <f t="shared" si="2"/>
        <v>50</v>
      </c>
      <c r="H93" s="589"/>
      <c r="I93" s="39"/>
    </row>
    <row r="94" spans="2:9" ht="27" customHeight="1">
      <c r="B94" s="37">
        <f t="shared" si="3"/>
        <v>92</v>
      </c>
      <c r="C94" s="166" t="s">
        <v>228</v>
      </c>
      <c r="D94" s="24">
        <v>1</v>
      </c>
      <c r="E94" s="207" t="s">
        <v>98</v>
      </c>
      <c r="F94" s="41">
        <v>508.1</v>
      </c>
      <c r="G94" s="205">
        <f t="shared" si="2"/>
        <v>508.1</v>
      </c>
      <c r="H94" s="589"/>
      <c r="I94" s="39"/>
    </row>
    <row r="95" spans="2:9" ht="27" customHeight="1">
      <c r="B95" s="37">
        <f t="shared" si="3"/>
        <v>93</v>
      </c>
      <c r="C95" s="166" t="s">
        <v>229</v>
      </c>
      <c r="D95" s="24">
        <v>10</v>
      </c>
      <c r="E95" s="207" t="s">
        <v>98</v>
      </c>
      <c r="F95" s="41">
        <v>10</v>
      </c>
      <c r="G95" s="205">
        <f t="shared" si="2"/>
        <v>100</v>
      </c>
      <c r="H95" s="589"/>
      <c r="I95" s="39"/>
    </row>
    <row r="96" spans="2:9" ht="27" customHeight="1">
      <c r="B96" s="37">
        <f t="shared" si="3"/>
        <v>94</v>
      </c>
      <c r="C96" s="166" t="s">
        <v>230</v>
      </c>
      <c r="D96" s="24">
        <v>1</v>
      </c>
      <c r="E96" s="207" t="s">
        <v>98</v>
      </c>
      <c r="F96" s="41">
        <v>4</v>
      </c>
      <c r="G96" s="205">
        <f t="shared" si="2"/>
        <v>4</v>
      </c>
      <c r="H96" s="589"/>
      <c r="I96" s="39"/>
    </row>
    <row r="97" spans="2:13" ht="27" customHeight="1">
      <c r="B97" s="37">
        <f t="shared" si="3"/>
        <v>95</v>
      </c>
      <c r="C97" s="166" t="s">
        <v>231</v>
      </c>
      <c r="D97" s="24">
        <v>1</v>
      </c>
      <c r="E97" s="207" t="s">
        <v>98</v>
      </c>
      <c r="F97" s="41">
        <v>10</v>
      </c>
      <c r="G97" s="205">
        <f t="shared" si="2"/>
        <v>10</v>
      </c>
      <c r="H97" s="589"/>
      <c r="I97" s="39"/>
    </row>
    <row r="98" spans="2:13" ht="27" customHeight="1">
      <c r="B98" s="37">
        <f t="shared" si="3"/>
        <v>96</v>
      </c>
      <c r="C98" s="166" t="s">
        <v>232</v>
      </c>
      <c r="D98" s="24">
        <v>1</v>
      </c>
      <c r="E98" s="207" t="s">
        <v>98</v>
      </c>
      <c r="F98" s="41">
        <v>7</v>
      </c>
      <c r="G98" s="205">
        <f t="shared" si="2"/>
        <v>7</v>
      </c>
      <c r="H98" s="589"/>
      <c r="I98" s="39"/>
    </row>
    <row r="99" spans="2:13" ht="27" customHeight="1">
      <c r="B99" s="37">
        <f t="shared" si="3"/>
        <v>97</v>
      </c>
      <c r="C99" s="166" t="s">
        <v>233</v>
      </c>
      <c r="D99" s="24">
        <v>2</v>
      </c>
      <c r="E99" s="207" t="s">
        <v>98</v>
      </c>
      <c r="F99" s="41">
        <v>20</v>
      </c>
      <c r="G99" s="205">
        <f t="shared" si="2"/>
        <v>40</v>
      </c>
      <c r="H99" s="589"/>
      <c r="I99" s="39"/>
    </row>
    <row r="100" spans="2:13" ht="27" customHeight="1">
      <c r="B100" s="37">
        <f t="shared" si="3"/>
        <v>98</v>
      </c>
      <c r="C100" s="166" t="s">
        <v>234</v>
      </c>
      <c r="D100" s="24">
        <v>12</v>
      </c>
      <c r="E100" s="207" t="s">
        <v>98</v>
      </c>
      <c r="F100" s="41">
        <v>15</v>
      </c>
      <c r="G100" s="205">
        <f t="shared" si="2"/>
        <v>180</v>
      </c>
      <c r="H100" s="589"/>
      <c r="I100" s="39"/>
    </row>
    <row r="101" spans="2:13" ht="27" customHeight="1">
      <c r="B101" s="37">
        <f t="shared" si="3"/>
        <v>99</v>
      </c>
      <c r="C101" s="166" t="s">
        <v>235</v>
      </c>
      <c r="D101" s="24">
        <v>1</v>
      </c>
      <c r="E101" s="207" t="s">
        <v>98</v>
      </c>
      <c r="F101" s="41">
        <v>80</v>
      </c>
      <c r="G101" s="205">
        <f t="shared" si="2"/>
        <v>80</v>
      </c>
      <c r="H101" s="589"/>
      <c r="I101" s="39"/>
    </row>
    <row r="102" spans="2:13" ht="50.25" customHeight="1">
      <c r="B102" s="37">
        <f t="shared" si="3"/>
        <v>100</v>
      </c>
      <c r="C102" s="166" t="s">
        <v>236</v>
      </c>
      <c r="D102" s="211">
        <v>1</v>
      </c>
      <c r="E102" s="207" t="s">
        <v>98</v>
      </c>
      <c r="F102" s="212">
        <v>400</v>
      </c>
      <c r="G102" s="205">
        <f>F102*D102</f>
        <v>400</v>
      </c>
      <c r="H102" s="590"/>
      <c r="I102" s="39"/>
    </row>
    <row r="103" spans="2:13" ht="24" customHeight="1">
      <c r="B103" s="43"/>
      <c r="C103" s="30" t="s">
        <v>2</v>
      </c>
      <c r="D103" s="44"/>
      <c r="E103" s="44"/>
      <c r="F103" s="45"/>
      <c r="G103" s="46">
        <f>G3+G4+G5+G6+G7+G8+G9+G10+G11+G12+G13+G14+G15+G16+G17+G18+G19+G20+G21+G22+G23+G24+G25+G26+G27+G28+G29+G30+G32+G33+G34+G35+G36+G37+G38+G39+G40+G41+G43+G44+G45+G46+G47+G48+G50+G49+G51+G52+G54+G53+G55+G56+G57+G58+G59+G60+G61+G63+G64+G65+G66+G67+G68+G69+G70+G71+G72+G73+G74+G7+G75+G76+G77+G78+G79+G80+G81+G82+G83+G84+G85+G86+G87+G88+G89+G90+G91+G92+G93+G94+G95+G96+G97+G98+G99+G100+G101+G102</f>
        <v>10000.002</v>
      </c>
      <c r="H103" s="43"/>
      <c r="I103" s="39"/>
      <c r="J103" s="47"/>
    </row>
    <row r="104" spans="2:13" ht="36" customHeight="1">
      <c r="B104" s="548" t="s">
        <v>57</v>
      </c>
      <c r="C104" s="548"/>
      <c r="D104" s="548"/>
      <c r="E104" s="548"/>
      <c r="F104" s="548"/>
      <c r="G104" s="548"/>
      <c r="H104" s="548"/>
      <c r="I104" s="39"/>
    </row>
    <row r="105" spans="2:13" ht="15" customHeight="1">
      <c r="B105" s="39"/>
      <c r="C105" s="48"/>
      <c r="D105" s="49"/>
      <c r="E105" s="49"/>
      <c r="F105" s="50"/>
      <c r="G105" s="51"/>
      <c r="I105" s="39"/>
    </row>
    <row r="106" spans="2:13" ht="15" customHeight="1">
      <c r="B106" s="569" t="s">
        <v>58</v>
      </c>
      <c r="C106" s="569"/>
      <c r="D106" s="569"/>
      <c r="E106" s="569"/>
      <c r="F106" s="50"/>
      <c r="G106" s="52"/>
      <c r="H106" s="51"/>
      <c r="I106" s="39"/>
    </row>
    <row r="107" spans="2:13" ht="48.75" customHeight="1">
      <c r="B107" s="570" t="s">
        <v>0</v>
      </c>
      <c r="C107" s="571" t="s">
        <v>59</v>
      </c>
      <c r="D107" s="572" t="s">
        <v>60</v>
      </c>
      <c r="E107" s="572" t="s">
        <v>61</v>
      </c>
      <c r="F107" s="572" t="s">
        <v>34</v>
      </c>
      <c r="G107" s="53"/>
      <c r="I107" s="39"/>
    </row>
    <row r="108" spans="2:13" ht="12.75">
      <c r="B108" s="570"/>
      <c r="C108" s="571"/>
      <c r="D108" s="572"/>
      <c r="E108" s="572"/>
      <c r="F108" s="572"/>
      <c r="G108" s="54"/>
      <c r="I108" s="39"/>
    </row>
    <row r="109" spans="2:13" ht="21.75" customHeight="1">
      <c r="B109" s="573" t="s">
        <v>62</v>
      </c>
      <c r="C109" s="573"/>
      <c r="D109" s="573"/>
      <c r="E109" s="573"/>
      <c r="F109" s="573"/>
      <c r="G109" s="53"/>
      <c r="H109" s="39"/>
      <c r="I109" s="39"/>
    </row>
    <row r="110" spans="2:13" ht="38.25" customHeight="1">
      <c r="B110" s="56" t="s">
        <v>63</v>
      </c>
      <c r="C110" s="57" t="s">
        <v>90</v>
      </c>
      <c r="D110" s="166" t="s">
        <v>237</v>
      </c>
      <c r="E110" s="59">
        <v>30</v>
      </c>
      <c r="F110" s="209" t="s">
        <v>238</v>
      </c>
      <c r="G110" s="107" t="s">
        <v>69</v>
      </c>
      <c r="H110" s="39"/>
      <c r="I110" s="39"/>
    </row>
    <row r="111" spans="2:13" ht="108" customHeight="1">
      <c r="B111" s="61" t="s">
        <v>66</v>
      </c>
      <c r="C111" s="62" t="s">
        <v>126</v>
      </c>
      <c r="D111" s="60" t="s">
        <v>239</v>
      </c>
      <c r="E111" s="59">
        <v>6</v>
      </c>
      <c r="F111" s="209" t="s">
        <v>240</v>
      </c>
      <c r="G111" s="65" t="s">
        <v>69</v>
      </c>
      <c r="H111" s="65"/>
      <c r="I111" s="66"/>
      <c r="J111" s="67"/>
      <c r="L111" s="68"/>
      <c r="M111" s="69"/>
    </row>
    <row r="112" spans="2:13" ht="18.75" customHeight="1">
      <c r="B112" s="573" t="s">
        <v>129</v>
      </c>
      <c r="C112" s="573"/>
      <c r="D112" s="573"/>
      <c r="E112" s="573"/>
      <c r="F112" s="573"/>
      <c r="G112" s="213" t="s">
        <v>69</v>
      </c>
      <c r="H112" s="39"/>
      <c r="I112" s="39"/>
      <c r="J112" s="71"/>
      <c r="K112" s="72"/>
      <c r="L112" s="68"/>
      <c r="M112" s="68"/>
    </row>
    <row r="113" spans="2:14" ht="69.75" customHeight="1">
      <c r="B113" s="73" t="s">
        <v>63</v>
      </c>
      <c r="C113" s="74" t="s">
        <v>241</v>
      </c>
      <c r="D113" s="75" t="s">
        <v>242</v>
      </c>
      <c r="E113" s="76">
        <v>1</v>
      </c>
      <c r="F113" s="209" t="s">
        <v>243</v>
      </c>
      <c r="G113" s="65"/>
      <c r="H113" s="65"/>
      <c r="I113" s="39"/>
      <c r="J113" s="564"/>
      <c r="K113" s="564"/>
      <c r="L113" s="564"/>
      <c r="M113" s="564"/>
    </row>
    <row r="114" spans="2:14" ht="15.75" customHeight="1">
      <c r="B114" s="556" t="s">
        <v>8</v>
      </c>
      <c r="C114" s="556"/>
      <c r="D114" s="77"/>
      <c r="E114" s="78">
        <f>E110+E111+E113</f>
        <v>37</v>
      </c>
      <c r="F114" s="79"/>
      <c r="J114" s="67"/>
      <c r="M114" s="81"/>
      <c r="N114" s="82"/>
    </row>
    <row r="115" spans="2:14" ht="15" customHeight="1">
      <c r="H115" s="84"/>
      <c r="J115" s="565"/>
      <c r="K115" s="565"/>
      <c r="L115" s="68"/>
      <c r="M115" s="85"/>
      <c r="N115" s="84"/>
    </row>
    <row r="117" spans="2:14" ht="15" customHeight="1">
      <c r="C117" s="566" t="s">
        <v>73</v>
      </c>
      <c r="D117" s="567"/>
      <c r="E117" s="567"/>
    </row>
    <row r="118" spans="2:14" ht="15" customHeight="1">
      <c r="C118" s="568"/>
      <c r="D118" s="568"/>
      <c r="E118" s="568"/>
    </row>
    <row r="119" spans="2:14" ht="53.25" customHeight="1">
      <c r="C119" s="86"/>
      <c r="D119" s="37" t="s">
        <v>74</v>
      </c>
      <c r="E119" s="37" t="s">
        <v>75</v>
      </c>
      <c r="F119" s="51"/>
      <c r="H119" s="51"/>
    </row>
    <row r="120" spans="2:14" ht="20.25" customHeight="1">
      <c r="C120" s="87" t="s">
        <v>76</v>
      </c>
      <c r="D120" s="88">
        <f>G103+E114</f>
        <v>10037.002</v>
      </c>
      <c r="E120" s="89" t="s">
        <v>69</v>
      </c>
      <c r="F120" s="52"/>
      <c r="H120" s="84"/>
      <c r="J120" s="84"/>
    </row>
    <row r="121" spans="2:14" ht="53.25" customHeight="1">
      <c r="C121" s="90" t="s">
        <v>77</v>
      </c>
      <c r="D121" s="88">
        <f>G103</f>
        <v>10000.002</v>
      </c>
      <c r="E121" s="89">
        <f>D121*100/$D$121</f>
        <v>100</v>
      </c>
      <c r="F121" s="214" t="s">
        <v>69</v>
      </c>
    </row>
    <row r="122" spans="2:14" ht="15" customHeight="1">
      <c r="C122" s="92" t="s">
        <v>78</v>
      </c>
      <c r="D122" s="93"/>
      <c r="E122" s="89"/>
      <c r="F122" s="214"/>
    </row>
    <row r="123" spans="2:14" ht="44.25" customHeight="1">
      <c r="C123" s="87" t="s">
        <v>79</v>
      </c>
      <c r="D123" s="88">
        <f>D121*0.3</f>
        <v>3000.0005999999998</v>
      </c>
      <c r="E123" s="89">
        <f>D123*100/$D$121</f>
        <v>30</v>
      </c>
      <c r="F123" s="214"/>
      <c r="G123" s="80" t="s">
        <v>69</v>
      </c>
    </row>
    <row r="124" spans="2:14" ht="30" customHeight="1">
      <c r="C124" s="92" t="s">
        <v>78</v>
      </c>
      <c r="D124" s="93"/>
      <c r="E124" s="89"/>
      <c r="F124" s="215" t="s">
        <v>69</v>
      </c>
    </row>
    <row r="125" spans="2:14" ht="25.5" customHeight="1">
      <c r="C125" s="94" t="s">
        <v>93</v>
      </c>
      <c r="D125" s="95">
        <f>D123-D126-D127</f>
        <v>2999.0005999999998</v>
      </c>
      <c r="E125" s="89">
        <f>D125*100/$D$121</f>
        <v>29.990000001999999</v>
      </c>
      <c r="F125" s="216" t="s">
        <v>69</v>
      </c>
      <c r="H125" s="84"/>
    </row>
    <row r="126" spans="2:14" ht="39" customHeight="1">
      <c r="C126" s="94" t="s">
        <v>81</v>
      </c>
      <c r="D126" s="95">
        <v>1</v>
      </c>
      <c r="E126" s="89">
        <f t="shared" ref="E126:E128" si="4">D126*100/$D$121</f>
        <v>9.9999980000004002E-3</v>
      </c>
      <c r="F126" s="214"/>
      <c r="H126" s="84"/>
      <c r="J126" s="84"/>
    </row>
    <row r="127" spans="2:14" ht="36.75" customHeight="1">
      <c r="C127" s="94" t="s">
        <v>82</v>
      </c>
      <c r="D127" s="95">
        <v>0</v>
      </c>
      <c r="E127" s="89">
        <f t="shared" si="4"/>
        <v>0</v>
      </c>
      <c r="F127" s="214"/>
    </row>
    <row r="128" spans="2:14" ht="32.25" customHeight="1">
      <c r="C128" s="87" t="s">
        <v>83</v>
      </c>
      <c r="D128" s="88">
        <f>D121-D123</f>
        <v>7000.001400000001</v>
      </c>
      <c r="E128" s="89">
        <f t="shared" si="4"/>
        <v>70.000000000000014</v>
      </c>
      <c r="F128" s="214"/>
    </row>
    <row r="132" spans="4:6" ht="15" customHeight="1">
      <c r="D132" s="84"/>
    </row>
    <row r="133" spans="4:6" ht="15" customHeight="1">
      <c r="F133" s="84"/>
    </row>
  </sheetData>
  <mergeCells count="15">
    <mergeCell ref="J113:M113"/>
    <mergeCell ref="B114:C114"/>
    <mergeCell ref="J115:K115"/>
    <mergeCell ref="C117:E118"/>
    <mergeCell ref="B1:H1"/>
    <mergeCell ref="H3:H102"/>
    <mergeCell ref="B104:H104"/>
    <mergeCell ref="B106:E106"/>
    <mergeCell ref="B107:B108"/>
    <mergeCell ref="C107:C108"/>
    <mergeCell ref="D107:D108"/>
    <mergeCell ref="E107:E108"/>
    <mergeCell ref="F107:F108"/>
    <mergeCell ref="B109:F109"/>
    <mergeCell ref="B112:F1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P21" sqref="P21:P22"/>
    </sheetView>
  </sheetViews>
  <sheetFormatPr defaultColWidth="9.140625" defaultRowHeight="15.75"/>
  <cols>
    <col min="1" max="1" width="7.5703125" style="218" customWidth="1"/>
    <col min="2" max="2" width="27.42578125" style="97" customWidth="1"/>
    <col min="3" max="3" width="19.5703125" style="218" customWidth="1"/>
    <col min="4" max="4" width="13.85546875" style="218" customWidth="1"/>
    <col min="5" max="5" width="22.7109375" style="218" customWidth="1"/>
    <col min="6" max="7" width="17" style="259" customWidth="1"/>
    <col min="8" max="8" width="15.710937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218"/>
  </cols>
  <sheetData>
    <row r="1" spans="1:11" ht="18.75">
      <c r="A1" s="597" t="s">
        <v>244</v>
      </c>
      <c r="B1" s="597"/>
      <c r="C1" s="597"/>
      <c r="D1" s="597"/>
      <c r="E1" s="597"/>
      <c r="F1" s="597"/>
      <c r="G1" s="597"/>
      <c r="H1" s="217"/>
    </row>
    <row r="2" spans="1:11" ht="18.75">
      <c r="A2" s="598" t="s">
        <v>245</v>
      </c>
      <c r="B2" s="598"/>
      <c r="C2" s="598"/>
      <c r="D2" s="598"/>
      <c r="E2" s="598"/>
      <c r="F2" s="598"/>
      <c r="G2" s="598"/>
      <c r="H2" s="217"/>
    </row>
    <row r="3" spans="1:11" ht="78.75">
      <c r="A3" s="219" t="s">
        <v>0</v>
      </c>
      <c r="B3" s="219" t="s">
        <v>246</v>
      </c>
      <c r="C3" s="219" t="s">
        <v>247</v>
      </c>
      <c r="D3" s="219" t="s">
        <v>31</v>
      </c>
      <c r="E3" s="219" t="s">
        <v>248</v>
      </c>
      <c r="F3" s="220" t="s">
        <v>249</v>
      </c>
      <c r="G3" s="220" t="s">
        <v>418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 ht="38.25">
      <c r="A4" s="418">
        <v>1</v>
      </c>
      <c r="B4" s="419" t="s">
        <v>250</v>
      </c>
      <c r="C4" s="413">
        <v>1</v>
      </c>
      <c r="D4" s="413" t="s">
        <v>251</v>
      </c>
      <c r="E4" s="420">
        <v>1140300</v>
      </c>
      <c r="F4" s="415">
        <f t="shared" ref="F4:F12" si="0">E4*C4</f>
        <v>1140300</v>
      </c>
      <c r="G4" s="415">
        <v>1171526.23</v>
      </c>
      <c r="H4" s="421">
        <f>F4-G4</f>
        <v>-31226.229999999981</v>
      </c>
      <c r="I4" s="411" t="s">
        <v>420</v>
      </c>
      <c r="J4" s="411" t="s">
        <v>423</v>
      </c>
      <c r="K4" s="406"/>
    </row>
    <row r="5" spans="1:11" ht="25.5" customHeight="1">
      <c r="A5" s="418">
        <v>2</v>
      </c>
      <c r="B5" s="422" t="s">
        <v>252</v>
      </c>
      <c r="C5" s="413">
        <v>1</v>
      </c>
      <c r="D5" s="413" t="s">
        <v>251</v>
      </c>
      <c r="E5" s="420">
        <v>1790000</v>
      </c>
      <c r="F5" s="415">
        <f t="shared" si="0"/>
        <v>1790000</v>
      </c>
      <c r="G5" s="415">
        <v>1790000</v>
      </c>
      <c r="H5" s="421">
        <f t="shared" ref="H5:H6" si="1">F5-G5</f>
        <v>0</v>
      </c>
      <c r="I5" s="411" t="s">
        <v>420</v>
      </c>
      <c r="J5" s="425">
        <v>45225</v>
      </c>
      <c r="K5" s="406"/>
    </row>
    <row r="6" spans="1:11" ht="31.5">
      <c r="A6" s="407">
        <v>3</v>
      </c>
      <c r="B6" s="408" t="s">
        <v>253</v>
      </c>
      <c r="C6" s="409">
        <v>1</v>
      </c>
      <c r="D6" s="409" t="s">
        <v>254</v>
      </c>
      <c r="E6" s="410">
        <v>1700000</v>
      </c>
      <c r="F6" s="404">
        <f t="shared" si="0"/>
        <v>1700000</v>
      </c>
      <c r="G6" s="404">
        <v>1660473.77</v>
      </c>
      <c r="H6" s="405">
        <f t="shared" si="1"/>
        <v>39526.229999999981</v>
      </c>
      <c r="I6" s="406" t="s">
        <v>421</v>
      </c>
      <c r="J6" s="424"/>
      <c r="K6" s="406"/>
    </row>
    <row r="7" spans="1:11" ht="26.25" customHeight="1">
      <c r="A7" s="411">
        <v>4</v>
      </c>
      <c r="B7" s="412" t="s">
        <v>255</v>
      </c>
      <c r="C7" s="413">
        <v>2</v>
      </c>
      <c r="D7" s="413" t="s">
        <v>251</v>
      </c>
      <c r="E7" s="414">
        <v>94200</v>
      </c>
      <c r="F7" s="415">
        <f t="shared" si="0"/>
        <v>188400</v>
      </c>
      <c r="G7" s="605">
        <v>369000</v>
      </c>
      <c r="H7" s="608">
        <f>F7+F8+F9+F10+F11+F12-G7</f>
        <v>-8300</v>
      </c>
      <c r="I7" s="591" t="s">
        <v>420</v>
      </c>
      <c r="J7" s="591" t="s">
        <v>424</v>
      </c>
      <c r="K7" s="406"/>
    </row>
    <row r="8" spans="1:11" ht="38.25">
      <c r="A8" s="411">
        <v>5</v>
      </c>
      <c r="B8" s="416" t="s">
        <v>256</v>
      </c>
      <c r="C8" s="417">
        <v>2</v>
      </c>
      <c r="D8" s="417" t="s">
        <v>251</v>
      </c>
      <c r="E8" s="414">
        <v>38090</v>
      </c>
      <c r="F8" s="415">
        <f t="shared" si="0"/>
        <v>76180</v>
      </c>
      <c r="G8" s="606"/>
      <c r="H8" s="609"/>
      <c r="I8" s="592"/>
      <c r="J8" s="592"/>
      <c r="K8" s="406"/>
    </row>
    <row r="9" spans="1:11" ht="25.5">
      <c r="A9" s="411">
        <v>6</v>
      </c>
      <c r="B9" s="416" t="s">
        <v>257</v>
      </c>
      <c r="C9" s="417">
        <v>2</v>
      </c>
      <c r="D9" s="417" t="s">
        <v>251</v>
      </c>
      <c r="E9" s="414">
        <v>25560</v>
      </c>
      <c r="F9" s="415">
        <f t="shared" si="0"/>
        <v>51120</v>
      </c>
      <c r="G9" s="606"/>
      <c r="H9" s="609"/>
      <c r="I9" s="592"/>
      <c r="J9" s="592"/>
      <c r="K9" s="406"/>
    </row>
    <row r="10" spans="1:11" ht="25.5">
      <c r="A10" s="411">
        <v>7</v>
      </c>
      <c r="B10" s="416" t="s">
        <v>258</v>
      </c>
      <c r="C10" s="417">
        <v>3</v>
      </c>
      <c r="D10" s="417" t="s">
        <v>251</v>
      </c>
      <c r="E10" s="414">
        <v>5000</v>
      </c>
      <c r="F10" s="415">
        <f t="shared" si="0"/>
        <v>15000</v>
      </c>
      <c r="G10" s="606"/>
      <c r="H10" s="609"/>
      <c r="I10" s="592"/>
      <c r="J10" s="592"/>
      <c r="K10" s="406"/>
    </row>
    <row r="11" spans="1:11" ht="25.5">
      <c r="A11" s="411">
        <v>8</v>
      </c>
      <c r="B11" s="416" t="s">
        <v>259</v>
      </c>
      <c r="C11" s="417">
        <v>3</v>
      </c>
      <c r="D11" s="417" t="s">
        <v>251</v>
      </c>
      <c r="E11" s="414">
        <v>5000</v>
      </c>
      <c r="F11" s="415">
        <f t="shared" si="0"/>
        <v>15000</v>
      </c>
      <c r="G11" s="606"/>
      <c r="H11" s="609"/>
      <c r="I11" s="592"/>
      <c r="J11" s="592"/>
      <c r="K11" s="406"/>
    </row>
    <row r="12" spans="1:11" ht="25.5">
      <c r="A12" s="411">
        <v>9</v>
      </c>
      <c r="B12" s="416" t="s">
        <v>260</v>
      </c>
      <c r="C12" s="417">
        <v>3</v>
      </c>
      <c r="D12" s="417" t="s">
        <v>251</v>
      </c>
      <c r="E12" s="414">
        <v>5000</v>
      </c>
      <c r="F12" s="415">
        <f t="shared" si="0"/>
        <v>15000</v>
      </c>
      <c r="G12" s="607"/>
      <c r="H12" s="610"/>
      <c r="I12" s="593"/>
      <c r="J12" s="593"/>
      <c r="K12" s="406"/>
    </row>
    <row r="13" spans="1:11">
      <c r="A13" s="226"/>
      <c r="B13" s="229" t="s">
        <v>8</v>
      </c>
      <c r="C13" s="228"/>
      <c r="D13" s="228"/>
      <c r="E13" s="230"/>
      <c r="F13" s="327">
        <f>SUM(F4:F12)</f>
        <v>4991000</v>
      </c>
      <c r="G13" s="327">
        <f t="shared" ref="G13:H13" si="2">SUM(G4:G12)</f>
        <v>4991000</v>
      </c>
      <c r="H13" s="427">
        <f t="shared" si="2"/>
        <v>0</v>
      </c>
      <c r="I13" s="258"/>
      <c r="J13" s="226"/>
      <c r="K13" s="426">
        <f t="shared" ref="K13" si="3">SUM(K4:K12)</f>
        <v>0</v>
      </c>
    </row>
    <row r="14" spans="1:11">
      <c r="A14" s="231"/>
      <c r="B14" s="99"/>
      <c r="C14" s="232"/>
      <c r="D14" s="232"/>
      <c r="E14" s="233"/>
      <c r="F14" s="234" t="s">
        <v>69</v>
      </c>
      <c r="G14" s="234"/>
      <c r="H14" s="231"/>
    </row>
    <row r="15" spans="1:11" ht="18.75" customHeight="1">
      <c r="A15" s="599" t="s">
        <v>261</v>
      </c>
      <c r="B15" s="599"/>
      <c r="C15" s="599"/>
      <c r="D15" s="599"/>
      <c r="E15" s="599"/>
      <c r="F15" s="599"/>
      <c r="G15" s="599"/>
      <c r="H15" s="599"/>
    </row>
    <row r="16" spans="1:11" ht="18.75">
      <c r="A16" s="231"/>
      <c r="B16" s="235"/>
      <c r="C16" s="236"/>
      <c r="D16" s="236"/>
      <c r="E16" s="236"/>
      <c r="F16" s="236"/>
      <c r="G16" s="236"/>
      <c r="H16" s="236"/>
    </row>
    <row r="17" spans="1:14">
      <c r="A17" s="600" t="s">
        <v>58</v>
      </c>
      <c r="B17" s="600"/>
      <c r="C17" s="600"/>
      <c r="D17" s="600"/>
      <c r="E17" s="237"/>
      <c r="F17" s="238"/>
      <c r="G17" s="238"/>
      <c r="H17" s="221"/>
    </row>
    <row r="18" spans="1:14">
      <c r="A18" s="601" t="s">
        <v>0</v>
      </c>
      <c r="B18" s="554" t="s">
        <v>59</v>
      </c>
      <c r="C18" s="602" t="s">
        <v>60</v>
      </c>
      <c r="D18" s="603" t="s">
        <v>262</v>
      </c>
      <c r="E18" s="603" t="s">
        <v>34</v>
      </c>
      <c r="F18" s="239"/>
      <c r="G18" s="239"/>
      <c r="H18" s="221"/>
    </row>
    <row r="19" spans="1:14">
      <c r="A19" s="601"/>
      <c r="B19" s="554"/>
      <c r="C19" s="602"/>
      <c r="D19" s="604"/>
      <c r="E19" s="604"/>
      <c r="F19" s="240"/>
      <c r="G19" s="240"/>
      <c r="H19" s="221"/>
    </row>
    <row r="20" spans="1:14">
      <c r="A20" s="594" t="s">
        <v>62</v>
      </c>
      <c r="B20" s="595"/>
      <c r="C20" s="595"/>
      <c r="D20" s="595"/>
      <c r="E20" s="596"/>
      <c r="F20" s="239"/>
      <c r="G20" s="239"/>
      <c r="H20" s="221"/>
      <c r="I20" s="241"/>
      <c r="J20" s="231"/>
      <c r="K20" s="241"/>
      <c r="L20" s="241"/>
      <c r="M20" s="241"/>
      <c r="N20" s="241"/>
    </row>
    <row r="21" spans="1:14" ht="90">
      <c r="A21" s="242" t="s">
        <v>63</v>
      </c>
      <c r="B21" s="223" t="s">
        <v>263</v>
      </c>
      <c r="C21" s="243" t="s">
        <v>264</v>
      </c>
      <c r="D21" s="225">
        <v>500</v>
      </c>
      <c r="E21" s="244" t="s">
        <v>265</v>
      </c>
      <c r="F21" s="245" t="s">
        <v>69</v>
      </c>
      <c r="G21" s="245"/>
      <c r="H21" s="246"/>
      <c r="I21" s="247"/>
      <c r="J21" s="231"/>
      <c r="K21" s="248"/>
      <c r="L21" s="249"/>
      <c r="M21" s="241"/>
      <c r="N21" s="241"/>
    </row>
    <row r="22" spans="1:14">
      <c r="A22" s="594" t="s">
        <v>129</v>
      </c>
      <c r="B22" s="595"/>
      <c r="C22" s="595"/>
      <c r="D22" s="595"/>
      <c r="E22" s="596"/>
      <c r="F22" s="250" t="s">
        <v>69</v>
      </c>
      <c r="G22" s="250"/>
      <c r="H22" s="221"/>
      <c r="I22" s="251"/>
      <c r="J22" s="423"/>
      <c r="K22" s="252"/>
      <c r="L22" s="252"/>
      <c r="M22" s="241"/>
      <c r="N22" s="241"/>
    </row>
    <row r="23" spans="1:14" ht="38.25">
      <c r="A23" s="242" t="s">
        <v>63</v>
      </c>
      <c r="B23" s="223" t="s">
        <v>266</v>
      </c>
      <c r="C23" s="253" t="s">
        <v>267</v>
      </c>
      <c r="D23" s="225">
        <f>2*568*8</f>
        <v>9088</v>
      </c>
      <c r="E23" s="254" t="s">
        <v>268</v>
      </c>
      <c r="F23" s="255"/>
      <c r="G23" s="255"/>
      <c r="H23" s="221"/>
      <c r="I23" s="611"/>
      <c r="J23" s="611"/>
      <c r="K23" s="611"/>
      <c r="L23" s="611"/>
      <c r="M23" s="241"/>
      <c r="N23" s="241"/>
    </row>
    <row r="24" spans="1:14">
      <c r="A24" s="612" t="s">
        <v>8</v>
      </c>
      <c r="B24" s="612"/>
      <c r="C24" s="256"/>
      <c r="D24" s="257">
        <f>D23+D21</f>
        <v>9588</v>
      </c>
      <c r="E24" s="258"/>
      <c r="I24" s="247"/>
      <c r="J24" s="231"/>
      <c r="K24" s="241"/>
      <c r="L24" s="260"/>
      <c r="M24" s="261"/>
      <c r="N24" s="241"/>
    </row>
    <row r="25" spans="1:14">
      <c r="I25" s="613"/>
      <c r="J25" s="613"/>
      <c r="K25" s="252"/>
      <c r="L25" s="262"/>
      <c r="M25" s="263"/>
      <c r="N25" s="241"/>
    </row>
    <row r="26" spans="1:14">
      <c r="B26" s="614" t="s">
        <v>73</v>
      </c>
      <c r="C26" s="615"/>
      <c r="D26" s="615"/>
    </row>
    <row r="27" spans="1:14">
      <c r="B27" s="616"/>
      <c r="C27" s="616"/>
      <c r="D27" s="616"/>
    </row>
    <row r="28" spans="1:14" ht="42.75">
      <c r="B28" s="135"/>
      <c r="C28" s="264" t="s">
        <v>269</v>
      </c>
      <c r="D28" s="265" t="s">
        <v>75</v>
      </c>
      <c r="E28" s="266"/>
    </row>
    <row r="29" spans="1:14">
      <c r="B29" s="136" t="s">
        <v>76</v>
      </c>
      <c r="C29" s="267">
        <f>F13+D24</f>
        <v>5000588</v>
      </c>
      <c r="D29" s="268" t="s">
        <v>69</v>
      </c>
      <c r="E29" s="238"/>
    </row>
    <row r="30" spans="1:14" ht="38.25">
      <c r="B30" s="139" t="s">
        <v>77</v>
      </c>
      <c r="C30" s="267">
        <f>F13</f>
        <v>4991000</v>
      </c>
      <c r="D30" s="268">
        <f>C30*100/$C$30</f>
        <v>100</v>
      </c>
      <c r="E30" s="269"/>
    </row>
    <row r="31" spans="1:14">
      <c r="B31" s="140" t="s">
        <v>78</v>
      </c>
      <c r="C31" s="268"/>
      <c r="D31" s="268"/>
    </row>
    <row r="32" spans="1:14" ht="26.25">
      <c r="B32" s="143" t="s">
        <v>79</v>
      </c>
      <c r="C32" s="267">
        <f>C30*0.3</f>
        <v>1497300</v>
      </c>
      <c r="D32" s="268">
        <f>C32*100/$C$30</f>
        <v>30</v>
      </c>
      <c r="E32" s="270" t="s">
        <v>69</v>
      </c>
    </row>
    <row r="33" spans="2:6">
      <c r="B33" s="140" t="s">
        <v>78</v>
      </c>
      <c r="C33" s="268"/>
      <c r="D33" s="268"/>
      <c r="F33" s="259" t="s">
        <v>69</v>
      </c>
    </row>
    <row r="34" spans="2:6" ht="26.25">
      <c r="B34" s="153" t="s">
        <v>93</v>
      </c>
      <c r="C34" s="271">
        <f>C32-C36-C35</f>
        <v>1496800</v>
      </c>
      <c r="D34" s="268">
        <f>C34*100/$C$30</f>
        <v>29.989981967541574</v>
      </c>
      <c r="E34" s="272"/>
    </row>
    <row r="35" spans="2:6" ht="26.25">
      <c r="B35" s="153" t="s">
        <v>81</v>
      </c>
      <c r="C35" s="271">
        <v>500</v>
      </c>
      <c r="D35" s="268">
        <f>C35*100/$C$30</f>
        <v>1.0018032458425166E-2</v>
      </c>
      <c r="E35" s="272"/>
    </row>
    <row r="36" spans="2:6" ht="26.25">
      <c r="B36" s="153" t="s">
        <v>82</v>
      </c>
      <c r="C36" s="271">
        <v>0</v>
      </c>
      <c r="D36" s="268">
        <f t="shared" ref="D36" si="4">C36*100/$C$30</f>
        <v>0</v>
      </c>
      <c r="E36" s="272"/>
    </row>
    <row r="37" spans="2:6" ht="26.25">
      <c r="B37" s="143" t="s">
        <v>83</v>
      </c>
      <c r="C37" s="267">
        <f>C30-C32</f>
        <v>3493700</v>
      </c>
      <c r="D37" s="268">
        <f>C37*100/$C$30</f>
        <v>70</v>
      </c>
    </row>
    <row r="41" spans="2:6">
      <c r="C41" s="269"/>
    </row>
    <row r="42" spans="2:6">
      <c r="E42" s="269"/>
    </row>
  </sheetData>
  <mergeCells count="19">
    <mergeCell ref="A22:E22"/>
    <mergeCell ref="I23:L23"/>
    <mergeCell ref="A24:B24"/>
    <mergeCell ref="I25:J25"/>
    <mergeCell ref="B26:D27"/>
    <mergeCell ref="I7:I12"/>
    <mergeCell ref="J7:J12"/>
    <mergeCell ref="A20:E20"/>
    <mergeCell ref="A1:G1"/>
    <mergeCell ref="A2:G2"/>
    <mergeCell ref="A15:H15"/>
    <mergeCell ref="A17:D17"/>
    <mergeCell ref="A18:A19"/>
    <mergeCell ref="B18:B19"/>
    <mergeCell ref="C18:C19"/>
    <mergeCell ref="D18:D19"/>
    <mergeCell ref="E18:E19"/>
    <mergeCell ref="G7:G12"/>
    <mergeCell ref="H7:H12"/>
  </mergeCells>
  <hyperlinks>
    <hyperlink ref="E23" r:id="rId1" display="https://surgut.mastervdom.ru/sborka-mebeli/&#10;- прайс-листом на оборудование, технику, материалы, оказание услуг, работ и т.д.  (укзать ссылку на документ) "/>
    <hyperlink ref="E21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3"/>
  <sheetViews>
    <sheetView topLeftCell="A2" workbookViewId="0">
      <selection activeCell="P21" sqref="P21:P22"/>
    </sheetView>
  </sheetViews>
  <sheetFormatPr defaultColWidth="9.140625" defaultRowHeight="15.75"/>
  <cols>
    <col min="1" max="1" width="7.5703125" style="97" customWidth="1"/>
    <col min="2" max="2" width="47.42578125" style="97" customWidth="1"/>
    <col min="3" max="3" width="20.7109375" style="97" customWidth="1"/>
    <col min="4" max="4" width="13.140625" style="97" customWidth="1"/>
    <col min="5" max="5" width="27.28515625" style="97" customWidth="1"/>
    <col min="6" max="6" width="17" style="128" customWidth="1"/>
    <col min="7" max="7" width="17" style="259" customWidth="1"/>
    <col min="8" max="8" width="15.710937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97"/>
  </cols>
  <sheetData>
    <row r="1" spans="1:11" ht="35.25" customHeight="1">
      <c r="A1" s="544" t="s">
        <v>270</v>
      </c>
      <c r="B1" s="544"/>
      <c r="C1" s="544"/>
      <c r="D1" s="544"/>
      <c r="E1" s="544"/>
      <c r="F1" s="544"/>
      <c r="G1" s="156"/>
      <c r="H1" s="217"/>
    </row>
    <row r="2" spans="1:11" ht="11.25" customHeight="1">
      <c r="A2" s="34"/>
      <c r="B2" s="34"/>
      <c r="C2" s="34"/>
      <c r="D2" s="34"/>
      <c r="E2" s="34"/>
      <c r="F2" s="34"/>
      <c r="G2" s="156"/>
      <c r="H2" s="217"/>
    </row>
    <row r="3" spans="1:11" ht="86.25" customHeight="1">
      <c r="A3" s="20" t="s">
        <v>0</v>
      </c>
      <c r="B3" s="20" t="s">
        <v>29</v>
      </c>
      <c r="C3" s="20" t="s">
        <v>247</v>
      </c>
      <c r="D3" s="20" t="s">
        <v>31</v>
      </c>
      <c r="E3" s="20" t="s">
        <v>248</v>
      </c>
      <c r="F3" s="21" t="s">
        <v>249</v>
      </c>
      <c r="G3" s="220" t="s">
        <v>418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>
      <c r="A4" s="43" t="s">
        <v>271</v>
      </c>
      <c r="B4" s="475" t="s">
        <v>272</v>
      </c>
      <c r="C4" s="44">
        <v>1</v>
      </c>
      <c r="D4" s="44" t="s">
        <v>251</v>
      </c>
      <c r="E4" s="275">
        <v>437000</v>
      </c>
      <c r="F4" s="446">
        <f>E4*C4</f>
        <v>437000</v>
      </c>
      <c r="G4" s="429"/>
      <c r="H4" s="430"/>
      <c r="I4" s="431"/>
      <c r="J4" s="431"/>
      <c r="K4" s="452"/>
    </row>
    <row r="5" spans="1:11">
      <c r="A5" s="43" t="s">
        <v>66</v>
      </c>
      <c r="B5" s="475" t="s">
        <v>273</v>
      </c>
      <c r="C5" s="44">
        <v>1</v>
      </c>
      <c r="D5" s="44" t="s">
        <v>251</v>
      </c>
      <c r="E5" s="275">
        <v>125000</v>
      </c>
      <c r="F5" s="446">
        <f t="shared" ref="F5:F33" si="0">E5*C5</f>
        <v>125000</v>
      </c>
      <c r="G5" s="429"/>
      <c r="H5" s="430"/>
      <c r="I5" s="431"/>
      <c r="J5" s="433"/>
      <c r="K5" s="452"/>
    </row>
    <row r="6" spans="1:11">
      <c r="A6" s="43">
        <v>3</v>
      </c>
      <c r="B6" s="475" t="s">
        <v>274</v>
      </c>
      <c r="C6" s="44">
        <v>2</v>
      </c>
      <c r="D6" s="44" t="s">
        <v>251</v>
      </c>
      <c r="E6" s="275">
        <v>125000</v>
      </c>
      <c r="F6" s="446">
        <f t="shared" si="0"/>
        <v>250000</v>
      </c>
      <c r="G6" s="429"/>
      <c r="H6" s="430"/>
      <c r="I6" s="432"/>
      <c r="J6" s="431"/>
      <c r="K6" s="452"/>
    </row>
    <row r="7" spans="1:11">
      <c r="A7" s="29">
        <v>4</v>
      </c>
      <c r="B7" s="276" t="s">
        <v>275</v>
      </c>
      <c r="C7" s="44">
        <v>1</v>
      </c>
      <c r="D7" s="44" t="s">
        <v>251</v>
      </c>
      <c r="E7" s="275">
        <v>133000</v>
      </c>
      <c r="F7" s="446">
        <f t="shared" si="0"/>
        <v>133000</v>
      </c>
      <c r="G7" s="434"/>
      <c r="H7" s="435"/>
      <c r="I7" s="436"/>
      <c r="J7" s="436"/>
      <c r="K7" s="452"/>
    </row>
    <row r="8" spans="1:11">
      <c r="A8" s="29">
        <v>5</v>
      </c>
      <c r="B8" s="474" t="s">
        <v>276</v>
      </c>
      <c r="C8" s="31">
        <v>1</v>
      </c>
      <c r="D8" s="31" t="s">
        <v>251</v>
      </c>
      <c r="E8" s="275">
        <v>1233600</v>
      </c>
      <c r="F8" s="446">
        <f t="shared" si="0"/>
        <v>1233600</v>
      </c>
      <c r="G8" s="434"/>
      <c r="H8" s="435"/>
      <c r="I8" s="436"/>
      <c r="J8" s="436"/>
      <c r="K8" s="452"/>
    </row>
    <row r="9" spans="1:11">
      <c r="A9" s="29">
        <v>7</v>
      </c>
      <c r="B9" s="474" t="s">
        <v>278</v>
      </c>
      <c r="C9" s="278">
        <v>1</v>
      </c>
      <c r="D9" s="278" t="s">
        <v>251</v>
      </c>
      <c r="E9" s="275">
        <v>226000</v>
      </c>
      <c r="F9" s="446">
        <f t="shared" si="0"/>
        <v>226000</v>
      </c>
      <c r="G9" s="434"/>
      <c r="H9" s="435"/>
      <c r="I9" s="436"/>
      <c r="J9" s="436"/>
      <c r="K9" s="452"/>
    </row>
    <row r="10" spans="1:11">
      <c r="A10" s="29">
        <v>8</v>
      </c>
      <c r="B10" s="474" t="s">
        <v>279</v>
      </c>
      <c r="C10" s="278">
        <v>1</v>
      </c>
      <c r="D10" s="278" t="s">
        <v>251</v>
      </c>
      <c r="E10" s="275">
        <v>255000</v>
      </c>
      <c r="F10" s="446">
        <f t="shared" si="0"/>
        <v>255000</v>
      </c>
      <c r="G10" s="434"/>
      <c r="H10" s="435"/>
      <c r="I10" s="436"/>
      <c r="J10" s="436"/>
      <c r="K10" s="452"/>
    </row>
    <row r="11" spans="1:11">
      <c r="A11" s="29">
        <v>9</v>
      </c>
      <c r="B11" s="22" t="s">
        <v>280</v>
      </c>
      <c r="C11" s="31">
        <v>2</v>
      </c>
      <c r="D11" s="31" t="s">
        <v>251</v>
      </c>
      <c r="E11" s="275">
        <v>120000</v>
      </c>
      <c r="F11" s="446">
        <f t="shared" si="0"/>
        <v>240000</v>
      </c>
      <c r="G11" s="434"/>
      <c r="H11" s="435"/>
      <c r="I11" s="436"/>
      <c r="J11" s="436"/>
      <c r="K11" s="452"/>
    </row>
    <row r="12" spans="1:11">
      <c r="A12" s="29">
        <v>6</v>
      </c>
      <c r="B12" s="277" t="s">
        <v>277</v>
      </c>
      <c r="C12" s="278">
        <v>550</v>
      </c>
      <c r="D12" s="278" t="s">
        <v>251</v>
      </c>
      <c r="E12" s="275">
        <v>870</v>
      </c>
      <c r="F12" s="446">
        <f t="shared" ref="F12" si="1">E12*C12</f>
        <v>478500</v>
      </c>
      <c r="G12" s="620">
        <f>F12+F13+F14+F15+F16+F17+F18+F19+F20+F21+F22+F23+F24+F25+F26+F27+F28+F29+F30+F31+F32+F33</f>
        <v>2100400</v>
      </c>
      <c r="H12" s="617"/>
      <c r="I12" s="436"/>
      <c r="J12" s="436"/>
      <c r="K12" s="452"/>
    </row>
    <row r="13" spans="1:11">
      <c r="A13" s="29">
        <v>10</v>
      </c>
      <c r="B13" s="274" t="s">
        <v>281</v>
      </c>
      <c r="C13" s="31">
        <v>2</v>
      </c>
      <c r="D13" s="31" t="s">
        <v>251</v>
      </c>
      <c r="E13" s="275">
        <v>77000</v>
      </c>
      <c r="F13" s="446">
        <f t="shared" si="0"/>
        <v>154000</v>
      </c>
      <c r="G13" s="621"/>
      <c r="H13" s="618"/>
      <c r="I13" s="438"/>
      <c r="J13" s="431"/>
      <c r="K13" s="437"/>
    </row>
    <row r="14" spans="1:11">
      <c r="A14" s="29">
        <v>11</v>
      </c>
      <c r="B14" s="274" t="s">
        <v>282</v>
      </c>
      <c r="C14" s="31">
        <v>1</v>
      </c>
      <c r="D14" s="31" t="s">
        <v>251</v>
      </c>
      <c r="E14" s="275">
        <v>120000</v>
      </c>
      <c r="F14" s="446">
        <f t="shared" si="0"/>
        <v>120000</v>
      </c>
      <c r="G14" s="621"/>
      <c r="H14" s="618"/>
      <c r="I14" s="438"/>
      <c r="J14" s="431"/>
      <c r="K14" s="451"/>
    </row>
    <row r="15" spans="1:11">
      <c r="A15" s="29">
        <v>12</v>
      </c>
      <c r="B15" s="274" t="s">
        <v>283</v>
      </c>
      <c r="C15" s="31">
        <v>1</v>
      </c>
      <c r="D15" s="31" t="s">
        <v>251</v>
      </c>
      <c r="E15" s="275">
        <v>210000</v>
      </c>
      <c r="F15" s="446">
        <f t="shared" si="0"/>
        <v>210000</v>
      </c>
      <c r="G15" s="621"/>
      <c r="H15" s="618"/>
      <c r="I15" s="438"/>
      <c r="J15" s="431"/>
      <c r="K15" s="451"/>
    </row>
    <row r="16" spans="1:11" ht="18.75" customHeight="1">
      <c r="A16" s="29">
        <v>13</v>
      </c>
      <c r="B16" s="274" t="s">
        <v>284</v>
      </c>
      <c r="C16" s="31">
        <v>1</v>
      </c>
      <c r="D16" s="31" t="s">
        <v>285</v>
      </c>
      <c r="E16" s="275">
        <v>192000</v>
      </c>
      <c r="F16" s="446">
        <f t="shared" si="0"/>
        <v>192000</v>
      </c>
      <c r="G16" s="621"/>
      <c r="H16" s="618"/>
      <c r="I16" s="438"/>
      <c r="J16" s="431"/>
      <c r="K16" s="451"/>
    </row>
    <row r="17" spans="1:11">
      <c r="A17" s="29">
        <v>14</v>
      </c>
      <c r="B17" s="274" t="s">
        <v>286</v>
      </c>
      <c r="C17" s="31">
        <v>1</v>
      </c>
      <c r="D17" s="31" t="s">
        <v>285</v>
      </c>
      <c r="E17" s="275">
        <v>36000</v>
      </c>
      <c r="F17" s="446">
        <f t="shared" si="0"/>
        <v>36000</v>
      </c>
      <c r="G17" s="621"/>
      <c r="H17" s="618"/>
      <c r="I17" s="438"/>
      <c r="J17" s="431"/>
      <c r="K17" s="451"/>
    </row>
    <row r="18" spans="1:11">
      <c r="A18" s="29">
        <v>15</v>
      </c>
      <c r="B18" s="274" t="s">
        <v>287</v>
      </c>
      <c r="C18" s="31">
        <v>6</v>
      </c>
      <c r="D18" s="31" t="s">
        <v>251</v>
      </c>
      <c r="E18" s="275">
        <v>9000</v>
      </c>
      <c r="F18" s="446">
        <f t="shared" si="0"/>
        <v>54000</v>
      </c>
      <c r="G18" s="621"/>
      <c r="H18" s="618"/>
      <c r="I18" s="438"/>
      <c r="J18" s="431"/>
      <c r="K18" s="451"/>
    </row>
    <row r="19" spans="1:11">
      <c r="A19" s="29">
        <v>16</v>
      </c>
      <c r="B19" s="274" t="s">
        <v>288</v>
      </c>
      <c r="C19" s="31">
        <v>6</v>
      </c>
      <c r="D19" s="31" t="s">
        <v>251</v>
      </c>
      <c r="E19" s="275">
        <v>8500</v>
      </c>
      <c r="F19" s="446">
        <f t="shared" si="0"/>
        <v>51000</v>
      </c>
      <c r="G19" s="621"/>
      <c r="H19" s="618"/>
      <c r="I19" s="438"/>
      <c r="J19" s="431"/>
      <c r="K19" s="451"/>
    </row>
    <row r="20" spans="1:11">
      <c r="A20" s="29">
        <v>17</v>
      </c>
      <c r="B20" s="274" t="s">
        <v>289</v>
      </c>
      <c r="C20" s="31">
        <v>6</v>
      </c>
      <c r="D20" s="31" t="s">
        <v>251</v>
      </c>
      <c r="E20" s="275">
        <v>17000</v>
      </c>
      <c r="F20" s="446">
        <f t="shared" si="0"/>
        <v>102000</v>
      </c>
      <c r="G20" s="621"/>
      <c r="H20" s="618"/>
      <c r="I20" s="438"/>
      <c r="J20" s="431"/>
      <c r="K20" s="451"/>
    </row>
    <row r="21" spans="1:11">
      <c r="A21" s="29">
        <v>18</v>
      </c>
      <c r="B21" s="274" t="s">
        <v>290</v>
      </c>
      <c r="C21" s="31">
        <v>8</v>
      </c>
      <c r="D21" s="31" t="s">
        <v>251</v>
      </c>
      <c r="E21" s="275">
        <v>650</v>
      </c>
      <c r="F21" s="446">
        <f t="shared" si="0"/>
        <v>5200</v>
      </c>
      <c r="G21" s="621"/>
      <c r="H21" s="618"/>
      <c r="I21" s="442"/>
      <c r="J21" s="431"/>
      <c r="K21" s="453"/>
    </row>
    <row r="22" spans="1:11">
      <c r="A22" s="29">
        <v>19</v>
      </c>
      <c r="B22" s="274" t="s">
        <v>291</v>
      </c>
      <c r="C22" s="31">
        <v>6</v>
      </c>
      <c r="D22" s="31" t="s">
        <v>251</v>
      </c>
      <c r="E22" s="275">
        <v>1200</v>
      </c>
      <c r="F22" s="446">
        <f t="shared" si="0"/>
        <v>7200</v>
      </c>
      <c r="G22" s="621"/>
      <c r="H22" s="618"/>
      <c r="I22" s="443"/>
      <c r="J22" s="444"/>
      <c r="K22" s="453"/>
    </row>
    <row r="23" spans="1:11" ht="15.75" customHeight="1">
      <c r="A23" s="29">
        <v>20</v>
      </c>
      <c r="B23" s="274" t="s">
        <v>292</v>
      </c>
      <c r="C23" s="31">
        <v>7</v>
      </c>
      <c r="D23" s="31" t="s">
        <v>251</v>
      </c>
      <c r="E23" s="275">
        <v>2100</v>
      </c>
      <c r="F23" s="446">
        <f t="shared" si="0"/>
        <v>14700</v>
      </c>
      <c r="G23" s="621"/>
      <c r="H23" s="618"/>
      <c r="I23" s="440"/>
      <c r="J23" s="440"/>
      <c r="K23" s="448"/>
    </row>
    <row r="24" spans="1:11">
      <c r="A24" s="29">
        <v>21</v>
      </c>
      <c r="B24" s="274" t="s">
        <v>293</v>
      </c>
      <c r="C24" s="31">
        <v>7</v>
      </c>
      <c r="D24" s="31" t="s">
        <v>251</v>
      </c>
      <c r="E24" s="275">
        <v>4900</v>
      </c>
      <c r="F24" s="446">
        <f t="shared" si="0"/>
        <v>34300</v>
      </c>
      <c r="G24" s="621"/>
      <c r="H24" s="618"/>
      <c r="I24" s="442"/>
      <c r="J24" s="431"/>
      <c r="K24" s="451"/>
    </row>
    <row r="25" spans="1:11">
      <c r="A25" s="29">
        <v>22</v>
      </c>
      <c r="B25" s="274" t="s">
        <v>294</v>
      </c>
      <c r="C25" s="31">
        <v>8</v>
      </c>
      <c r="D25" s="31" t="s">
        <v>251</v>
      </c>
      <c r="E25" s="275">
        <v>6100</v>
      </c>
      <c r="F25" s="446">
        <f t="shared" si="0"/>
        <v>48800</v>
      </c>
      <c r="G25" s="621"/>
      <c r="H25" s="618"/>
      <c r="I25" s="445"/>
      <c r="J25" s="445"/>
      <c r="K25" s="453"/>
    </row>
    <row r="26" spans="1:11">
      <c r="A26" s="29">
        <v>23</v>
      </c>
      <c r="B26" s="274" t="s">
        <v>295</v>
      </c>
      <c r="C26" s="31">
        <v>8</v>
      </c>
      <c r="D26" s="31" t="s">
        <v>251</v>
      </c>
      <c r="E26" s="275">
        <v>8100</v>
      </c>
      <c r="F26" s="446">
        <f t="shared" si="0"/>
        <v>64800</v>
      </c>
      <c r="G26" s="621"/>
      <c r="H26" s="618"/>
      <c r="I26" s="438"/>
      <c r="J26" s="431"/>
      <c r="K26" s="451"/>
    </row>
    <row r="27" spans="1:11">
      <c r="A27" s="29">
        <v>24</v>
      </c>
      <c r="B27" s="274" t="s">
        <v>296</v>
      </c>
      <c r="C27" s="31">
        <v>8</v>
      </c>
      <c r="D27" s="31" t="s">
        <v>251</v>
      </c>
      <c r="E27" s="275">
        <v>10000</v>
      </c>
      <c r="F27" s="446">
        <f t="shared" si="0"/>
        <v>80000</v>
      </c>
      <c r="G27" s="621"/>
      <c r="H27" s="618"/>
      <c r="I27" s="438"/>
      <c r="J27" s="431"/>
      <c r="K27" s="451"/>
    </row>
    <row r="28" spans="1:11" ht="25.5">
      <c r="A28" s="29">
        <v>25</v>
      </c>
      <c r="B28" s="274" t="s">
        <v>297</v>
      </c>
      <c r="C28" s="31">
        <v>8</v>
      </c>
      <c r="D28" s="31" t="s">
        <v>251</v>
      </c>
      <c r="E28" s="275">
        <v>5000</v>
      </c>
      <c r="F28" s="446">
        <f t="shared" si="0"/>
        <v>40000</v>
      </c>
      <c r="G28" s="621"/>
      <c r="H28" s="618"/>
      <c r="I28" s="438"/>
      <c r="J28" s="431"/>
      <c r="K28" s="451"/>
    </row>
    <row r="29" spans="1:11" ht="25.5">
      <c r="A29" s="29">
        <v>26</v>
      </c>
      <c r="B29" s="274" t="s">
        <v>298</v>
      </c>
      <c r="C29" s="31">
        <v>8</v>
      </c>
      <c r="D29" s="31" t="s">
        <v>251</v>
      </c>
      <c r="E29" s="275">
        <v>7000</v>
      </c>
      <c r="F29" s="446">
        <f t="shared" si="0"/>
        <v>56000</v>
      </c>
      <c r="G29" s="621"/>
      <c r="H29" s="618"/>
      <c r="I29" s="438"/>
      <c r="J29" s="431"/>
      <c r="K29" s="451"/>
    </row>
    <row r="30" spans="1:11" ht="25.5">
      <c r="A30" s="29">
        <v>27</v>
      </c>
      <c r="B30" s="274" t="s">
        <v>299</v>
      </c>
      <c r="C30" s="31">
        <v>8</v>
      </c>
      <c r="D30" s="31" t="s">
        <v>251</v>
      </c>
      <c r="E30" s="275">
        <v>10000</v>
      </c>
      <c r="F30" s="446">
        <f t="shared" si="0"/>
        <v>80000</v>
      </c>
      <c r="G30" s="621"/>
      <c r="H30" s="618"/>
      <c r="I30" s="438"/>
      <c r="J30" s="431"/>
      <c r="K30" s="451"/>
    </row>
    <row r="31" spans="1:11" ht="25.5">
      <c r="A31" s="29">
        <v>28</v>
      </c>
      <c r="B31" s="274" t="s">
        <v>299</v>
      </c>
      <c r="C31" s="31">
        <v>8</v>
      </c>
      <c r="D31" s="31" t="s">
        <v>251</v>
      </c>
      <c r="E31" s="275">
        <v>10000</v>
      </c>
      <c r="F31" s="446">
        <f t="shared" si="0"/>
        <v>80000</v>
      </c>
      <c r="G31" s="621"/>
      <c r="H31" s="618"/>
      <c r="I31" s="438"/>
      <c r="J31" s="431"/>
      <c r="K31" s="451"/>
    </row>
    <row r="32" spans="1:11" ht="25.5">
      <c r="A32" s="29">
        <v>29</v>
      </c>
      <c r="B32" s="274" t="s">
        <v>300</v>
      </c>
      <c r="C32" s="31">
        <v>8</v>
      </c>
      <c r="D32" s="31" t="s">
        <v>251</v>
      </c>
      <c r="E32" s="275">
        <v>12000</v>
      </c>
      <c r="F32" s="446">
        <f t="shared" si="0"/>
        <v>96000</v>
      </c>
      <c r="G32" s="621"/>
      <c r="H32" s="618"/>
      <c r="I32" s="438"/>
      <c r="J32" s="431"/>
      <c r="K32" s="451"/>
    </row>
    <row r="33" spans="1:13" ht="25.5">
      <c r="A33" s="29">
        <v>30</v>
      </c>
      <c r="B33" s="274" t="s">
        <v>301</v>
      </c>
      <c r="C33" s="31">
        <v>7</v>
      </c>
      <c r="D33" s="31" t="s">
        <v>251</v>
      </c>
      <c r="E33" s="275">
        <v>13700</v>
      </c>
      <c r="F33" s="446">
        <f t="shared" si="0"/>
        <v>95900</v>
      </c>
      <c r="G33" s="622"/>
      <c r="H33" s="619"/>
      <c r="I33" s="438"/>
      <c r="J33" s="431"/>
      <c r="K33" s="451"/>
    </row>
    <row r="34" spans="1:13" ht="12.75">
      <c r="A34" s="29"/>
      <c r="B34" s="30" t="s">
        <v>2</v>
      </c>
      <c r="C34" s="31"/>
      <c r="D34" s="31"/>
      <c r="E34" s="279"/>
      <c r="F34" s="175">
        <f>SUM(F4:F33)</f>
        <v>5000000</v>
      </c>
      <c r="G34" s="175">
        <f>SUM(G4:G33)</f>
        <v>2100400</v>
      </c>
      <c r="H34" s="175">
        <f>SUM(H4:H33)</f>
        <v>0</v>
      </c>
      <c r="I34" s="33"/>
      <c r="J34" s="33"/>
      <c r="K34" s="175">
        <f>SUM(K4:K33)</f>
        <v>0</v>
      </c>
    </row>
    <row r="35" spans="1:13" ht="24.75" customHeight="1">
      <c r="A35" s="548" t="s">
        <v>84</v>
      </c>
      <c r="B35" s="548"/>
      <c r="C35" s="548"/>
      <c r="D35" s="548"/>
      <c r="E35" s="548"/>
      <c r="F35" s="548"/>
    </row>
    <row r="36" spans="1:13" ht="15" customHeight="1">
      <c r="A36" s="98"/>
      <c r="B36" s="99"/>
      <c r="C36" s="100"/>
      <c r="D36" s="100"/>
      <c r="E36" s="101"/>
      <c r="F36" s="102"/>
    </row>
    <row r="37" spans="1:13" ht="15" customHeight="1">
      <c r="A37" s="552" t="s">
        <v>58</v>
      </c>
      <c r="B37" s="552"/>
      <c r="C37" s="552"/>
      <c r="D37" s="552"/>
      <c r="E37" s="103"/>
      <c r="F37" s="104"/>
    </row>
    <row r="38" spans="1:13" ht="41.25" customHeight="1">
      <c r="A38" s="553" t="s">
        <v>0</v>
      </c>
      <c r="B38" s="554" t="s">
        <v>59</v>
      </c>
      <c r="C38" s="554" t="s">
        <v>60</v>
      </c>
      <c r="D38" s="545" t="s">
        <v>61</v>
      </c>
      <c r="E38" s="545" t="s">
        <v>34</v>
      </c>
      <c r="F38" s="106"/>
    </row>
    <row r="39" spans="1:13" ht="3.75" customHeight="1">
      <c r="A39" s="553"/>
      <c r="B39" s="554"/>
      <c r="C39" s="554"/>
      <c r="D39" s="547"/>
      <c r="E39" s="547"/>
      <c r="F39" s="107"/>
    </row>
    <row r="40" spans="1:13" ht="17.25" customHeight="1">
      <c r="A40" s="549" t="s">
        <v>62</v>
      </c>
      <c r="B40" s="550"/>
      <c r="C40" s="550"/>
      <c r="D40" s="550"/>
      <c r="E40" s="551"/>
      <c r="F40" s="106"/>
      <c r="L40" s="108"/>
      <c r="M40" s="108"/>
    </row>
    <row r="41" spans="1:13" ht="80.25" customHeight="1">
      <c r="A41" s="122" t="s">
        <v>63</v>
      </c>
      <c r="B41" s="223" t="s">
        <v>302</v>
      </c>
      <c r="C41" s="122" t="s">
        <v>264</v>
      </c>
      <c r="D41" s="275">
        <v>500</v>
      </c>
      <c r="E41" s="280" t="s">
        <v>265</v>
      </c>
      <c r="F41" s="113" t="s">
        <v>69</v>
      </c>
      <c r="L41" s="108"/>
      <c r="M41" s="108"/>
    </row>
    <row r="42" spans="1:13" ht="18.75" customHeight="1">
      <c r="A42" s="549" t="s">
        <v>129</v>
      </c>
      <c r="B42" s="550"/>
      <c r="C42" s="550"/>
      <c r="D42" s="550"/>
      <c r="E42" s="551"/>
      <c r="F42" s="118" t="s">
        <v>69</v>
      </c>
      <c r="L42" s="108"/>
      <c r="M42" s="108"/>
    </row>
    <row r="43" spans="1:13" ht="57" customHeight="1">
      <c r="A43" s="122" t="s">
        <v>63</v>
      </c>
      <c r="B43" s="223" t="s">
        <v>303</v>
      </c>
      <c r="C43" s="155" t="s">
        <v>304</v>
      </c>
      <c r="D43" s="275">
        <v>960</v>
      </c>
      <c r="E43" s="281" t="s">
        <v>305</v>
      </c>
      <c r="F43" s="282"/>
      <c r="L43" s="108"/>
      <c r="M43" s="108"/>
    </row>
    <row r="44" spans="1:13" ht="15.75" customHeight="1">
      <c r="A44" s="556" t="s">
        <v>8</v>
      </c>
      <c r="B44" s="556"/>
      <c r="C44" s="77"/>
      <c r="D44" s="126">
        <f>D43+D41</f>
        <v>1460</v>
      </c>
      <c r="E44" s="127"/>
      <c r="L44" s="130"/>
      <c r="M44" s="108"/>
    </row>
    <row r="45" spans="1:13" ht="9.75" customHeight="1">
      <c r="L45" s="133"/>
      <c r="M45" s="108"/>
    </row>
    <row r="46" spans="1:13" ht="1.5" customHeight="1"/>
    <row r="47" spans="1:13" ht="10.5" customHeight="1">
      <c r="B47" s="561" t="s">
        <v>73</v>
      </c>
      <c r="C47" s="562"/>
      <c r="D47" s="562"/>
    </row>
    <row r="48" spans="1:13" ht="6.75" customHeight="1">
      <c r="B48" s="563"/>
      <c r="C48" s="563"/>
      <c r="D48" s="563"/>
    </row>
    <row r="49" spans="2:5" ht="46.5" customHeight="1">
      <c r="B49" s="135"/>
      <c r="C49" s="283" t="s">
        <v>269</v>
      </c>
      <c r="D49" s="20" t="s">
        <v>75</v>
      </c>
      <c r="E49" s="102"/>
    </row>
    <row r="50" spans="2:5" ht="17.25" customHeight="1">
      <c r="B50" s="136" t="s">
        <v>76</v>
      </c>
      <c r="C50" s="137">
        <f>F34+D44</f>
        <v>5001460</v>
      </c>
      <c r="D50" s="138" t="s">
        <v>69</v>
      </c>
      <c r="E50" s="104"/>
    </row>
    <row r="51" spans="2:5" ht="33" customHeight="1">
      <c r="B51" s="139" t="s">
        <v>77</v>
      </c>
      <c r="C51" s="137">
        <f>F34</f>
        <v>5000000</v>
      </c>
      <c r="D51" s="138">
        <f>C51*100/$C$51</f>
        <v>100</v>
      </c>
      <c r="E51" s="131"/>
    </row>
    <row r="52" spans="2:5" ht="15" customHeight="1">
      <c r="B52" s="140" t="s">
        <v>78</v>
      </c>
      <c r="C52" s="148"/>
      <c r="D52" s="138"/>
    </row>
    <row r="53" spans="2:5" ht="30.75" customHeight="1">
      <c r="B53" s="143" t="s">
        <v>79</v>
      </c>
      <c r="C53" s="137">
        <f>C51*0.3</f>
        <v>1500000</v>
      </c>
      <c r="D53" s="138">
        <f>C53*100/$C$51</f>
        <v>30</v>
      </c>
      <c r="E53" s="284"/>
    </row>
    <row r="54" spans="2:5" ht="15" customHeight="1">
      <c r="B54" s="140" t="s">
        <v>78</v>
      </c>
      <c r="C54" s="148"/>
      <c r="D54" s="138"/>
    </row>
    <row r="55" spans="2:5" ht="18.75" customHeight="1">
      <c r="B55" s="153" t="s">
        <v>93</v>
      </c>
      <c r="C55" s="285">
        <f>C53-C56</f>
        <v>1499500</v>
      </c>
      <c r="D55" s="138">
        <f>C55*100/$C$51</f>
        <v>29.99</v>
      </c>
      <c r="E55" s="623"/>
    </row>
    <row r="56" spans="2:5" ht="27.75" customHeight="1">
      <c r="B56" s="153" t="s">
        <v>306</v>
      </c>
      <c r="C56" s="285">
        <v>500</v>
      </c>
      <c r="D56" s="138">
        <f t="shared" ref="D56" si="2">C56*100/$C$51</f>
        <v>0.01</v>
      </c>
      <c r="E56" s="623"/>
    </row>
    <row r="57" spans="2:5" ht="35.25" customHeight="1">
      <c r="B57" s="153" t="s">
        <v>307</v>
      </c>
      <c r="C57" s="285">
        <v>0</v>
      </c>
      <c r="D57" s="138">
        <f>C57*100/$C$51</f>
        <v>0</v>
      </c>
      <c r="E57" s="623"/>
    </row>
    <row r="58" spans="2:5" ht="32.25" customHeight="1">
      <c r="B58" s="143" t="s">
        <v>83</v>
      </c>
      <c r="C58" s="137">
        <f>C51-C53</f>
        <v>3500000</v>
      </c>
      <c r="D58" s="138">
        <f>C58*100/$C$51</f>
        <v>70</v>
      </c>
    </row>
    <row r="61" spans="2:5" ht="15" customHeight="1">
      <c r="D61" s="97" t="s">
        <v>69</v>
      </c>
    </row>
    <row r="62" spans="2:5" ht="15" customHeight="1">
      <c r="C62" s="131"/>
    </row>
    <row r="63" spans="2:5" ht="15" customHeight="1">
      <c r="E63" s="131"/>
    </row>
  </sheetData>
  <mergeCells count="15">
    <mergeCell ref="H12:H33"/>
    <mergeCell ref="G12:G33"/>
    <mergeCell ref="E55:E57"/>
    <mergeCell ref="A40:E40"/>
    <mergeCell ref="A42:E42"/>
    <mergeCell ref="A44:B44"/>
    <mergeCell ref="B47:D48"/>
    <mergeCell ref="A1:F1"/>
    <mergeCell ref="A35:F35"/>
    <mergeCell ref="A37:D37"/>
    <mergeCell ref="A38:A39"/>
    <mergeCell ref="B38:B39"/>
    <mergeCell ref="C38:C39"/>
    <mergeCell ref="D38:D39"/>
    <mergeCell ref="E38:E39"/>
  </mergeCells>
  <hyperlinks>
    <hyperlink ref="E41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72"/>
  <sheetViews>
    <sheetView workbookViewId="0">
      <selection activeCell="P21" sqref="P21:P22"/>
    </sheetView>
  </sheetViews>
  <sheetFormatPr defaultColWidth="9.140625" defaultRowHeight="15.75"/>
  <cols>
    <col min="1" max="1" width="7.5703125" style="218" customWidth="1"/>
    <col min="2" max="2" width="30.140625" style="305" customWidth="1"/>
    <col min="3" max="3" width="26.140625" style="218" customWidth="1"/>
    <col min="4" max="4" width="14.28515625" style="218" customWidth="1"/>
    <col min="5" max="5" width="21.85546875" style="218" customWidth="1"/>
    <col min="6" max="6" width="17" style="259" customWidth="1"/>
    <col min="7" max="7" width="21.28515625" style="259" customWidth="1"/>
    <col min="8" max="8" width="18.14062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218"/>
  </cols>
  <sheetData>
    <row r="1" spans="1:11" ht="35.25" customHeight="1">
      <c r="A1" s="614" t="s">
        <v>308</v>
      </c>
      <c r="B1" s="614"/>
      <c r="C1" s="614"/>
      <c r="D1" s="614"/>
      <c r="E1" s="614"/>
      <c r="F1" s="614"/>
      <c r="G1" s="156"/>
      <c r="H1" s="217"/>
    </row>
    <row r="2" spans="1:11" ht="35.25" customHeight="1">
      <c r="A2" s="273"/>
      <c r="B2" s="273"/>
      <c r="C2" s="273"/>
      <c r="D2" s="273"/>
      <c r="E2" s="273"/>
      <c r="F2" s="273"/>
      <c r="G2" s="156"/>
      <c r="H2" s="217"/>
    </row>
    <row r="3" spans="1:11" ht="69" customHeight="1">
      <c r="A3" s="219" t="s">
        <v>0</v>
      </c>
      <c r="B3" s="219" t="s">
        <v>309</v>
      </c>
      <c r="C3" s="219" t="s">
        <v>247</v>
      </c>
      <c r="D3" s="219" t="s">
        <v>31</v>
      </c>
      <c r="E3" s="219" t="s">
        <v>248</v>
      </c>
      <c r="F3" s="220" t="s">
        <v>249</v>
      </c>
      <c r="G3" s="220" t="s">
        <v>426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 ht="37.5" customHeight="1">
      <c r="A4" s="222">
        <v>1</v>
      </c>
      <c r="B4" s="286" t="s">
        <v>310</v>
      </c>
      <c r="C4" s="287">
        <v>2</v>
      </c>
      <c r="D4" s="288" t="s">
        <v>311</v>
      </c>
      <c r="E4" s="225">
        <v>155500</v>
      </c>
      <c r="F4" s="323">
        <f>E4*C4</f>
        <v>311000</v>
      </c>
      <c r="G4" s="429">
        <v>311000</v>
      </c>
      <c r="H4" s="430">
        <f>F4-G4</f>
        <v>0</v>
      </c>
      <c r="I4" s="431" t="s">
        <v>429</v>
      </c>
      <c r="J4" s="433">
        <v>45275</v>
      </c>
      <c r="K4" s="452"/>
    </row>
    <row r="5" spans="1:11" ht="37.5" customHeight="1">
      <c r="A5" s="222">
        <v>2</v>
      </c>
      <c r="B5" s="286" t="s">
        <v>312</v>
      </c>
      <c r="C5" s="287">
        <v>2</v>
      </c>
      <c r="D5" s="288" t="s">
        <v>311</v>
      </c>
      <c r="E5" s="225">
        <v>352700</v>
      </c>
      <c r="F5" s="323">
        <f>E5*C5</f>
        <v>705400</v>
      </c>
      <c r="G5" s="429">
        <v>705400</v>
      </c>
      <c r="H5" s="430">
        <f t="shared" ref="H5:H42" si="0">F5-G5</f>
        <v>0</v>
      </c>
      <c r="I5" s="431" t="s">
        <v>427</v>
      </c>
      <c r="J5" s="433">
        <v>45275</v>
      </c>
      <c r="K5" s="452"/>
    </row>
    <row r="6" spans="1:11" ht="37.5" customHeight="1">
      <c r="A6" s="222">
        <v>3</v>
      </c>
      <c r="B6" s="286" t="s">
        <v>313</v>
      </c>
      <c r="C6" s="287">
        <v>1</v>
      </c>
      <c r="D6" s="288" t="s">
        <v>251</v>
      </c>
      <c r="E6" s="225">
        <v>1852530</v>
      </c>
      <c r="F6" s="323">
        <f t="shared" ref="F6:F41" si="1">E6*C6</f>
        <v>1852530</v>
      </c>
      <c r="G6" s="633">
        <v>2648385.4900000002</v>
      </c>
      <c r="H6" s="617">
        <f>F6+F7-G6</f>
        <v>-93575.490000000224</v>
      </c>
      <c r="I6" s="644" t="s">
        <v>429</v>
      </c>
      <c r="J6" s="637">
        <v>45275</v>
      </c>
      <c r="K6" s="625"/>
    </row>
    <row r="7" spans="1:11" ht="37.5" customHeight="1">
      <c r="A7" s="222">
        <v>6</v>
      </c>
      <c r="B7" s="286" t="s">
        <v>317</v>
      </c>
      <c r="C7" s="287">
        <v>1</v>
      </c>
      <c r="D7" s="288" t="s">
        <v>316</v>
      </c>
      <c r="E7" s="225">
        <v>702280</v>
      </c>
      <c r="F7" s="323">
        <f>E7*C7</f>
        <v>702280</v>
      </c>
      <c r="G7" s="634"/>
      <c r="H7" s="619"/>
      <c r="I7" s="645"/>
      <c r="J7" s="636"/>
      <c r="K7" s="626"/>
    </row>
    <row r="8" spans="1:11" ht="42" customHeight="1">
      <c r="A8" s="222">
        <v>4</v>
      </c>
      <c r="B8" s="286" t="s">
        <v>314</v>
      </c>
      <c r="C8" s="287">
        <v>1</v>
      </c>
      <c r="D8" s="288" t="s">
        <v>52</v>
      </c>
      <c r="E8" s="225">
        <v>450040</v>
      </c>
      <c r="F8" s="323">
        <f t="shared" si="1"/>
        <v>450040</v>
      </c>
      <c r="G8" s="633">
        <v>758600</v>
      </c>
      <c r="H8" s="617">
        <f>F8+F9-G8</f>
        <v>65</v>
      </c>
      <c r="I8" s="635" t="s">
        <v>428</v>
      </c>
      <c r="J8" s="637">
        <v>45260</v>
      </c>
      <c r="K8" s="625"/>
    </row>
    <row r="9" spans="1:11" ht="47.25" customHeight="1">
      <c r="A9" s="222">
        <v>7</v>
      </c>
      <c r="B9" s="286" t="s">
        <v>318</v>
      </c>
      <c r="C9" s="287">
        <v>1</v>
      </c>
      <c r="D9" s="288" t="s">
        <v>251</v>
      </c>
      <c r="E9" s="225">
        <v>308625</v>
      </c>
      <c r="F9" s="323">
        <f>E9*C9</f>
        <v>308625</v>
      </c>
      <c r="G9" s="634"/>
      <c r="H9" s="619"/>
      <c r="I9" s="636"/>
      <c r="J9" s="636"/>
      <c r="K9" s="626"/>
    </row>
    <row r="10" spans="1:11" ht="37.5" customHeight="1">
      <c r="A10" s="222">
        <v>5</v>
      </c>
      <c r="B10" s="286" t="s">
        <v>315</v>
      </c>
      <c r="C10" s="287">
        <v>1</v>
      </c>
      <c r="D10" s="288" t="s">
        <v>316</v>
      </c>
      <c r="E10" s="225">
        <v>730000</v>
      </c>
      <c r="F10" s="323">
        <f t="shared" si="1"/>
        <v>730000</v>
      </c>
      <c r="G10" s="429">
        <v>730000</v>
      </c>
      <c r="H10" s="430">
        <f t="shared" si="0"/>
        <v>0</v>
      </c>
      <c r="I10" s="431" t="s">
        <v>427</v>
      </c>
      <c r="J10" s="433">
        <v>45275</v>
      </c>
      <c r="K10" s="452"/>
    </row>
    <row r="11" spans="1:11" ht="37.5" customHeight="1">
      <c r="A11" s="222">
        <v>8</v>
      </c>
      <c r="B11" s="286" t="s">
        <v>319</v>
      </c>
      <c r="C11" s="287">
        <v>3</v>
      </c>
      <c r="D11" s="288" t="s">
        <v>311</v>
      </c>
      <c r="E11" s="225">
        <v>600000</v>
      </c>
      <c r="F11" s="323">
        <f t="shared" si="1"/>
        <v>1800000</v>
      </c>
      <c r="G11" s="429">
        <v>1800000</v>
      </c>
      <c r="H11" s="430">
        <f t="shared" si="0"/>
        <v>0</v>
      </c>
      <c r="I11" s="432" t="s">
        <v>430</v>
      </c>
      <c r="J11" s="431"/>
      <c r="K11" s="452"/>
    </row>
    <row r="12" spans="1:11" ht="37.5" customHeight="1">
      <c r="A12" s="222">
        <v>9</v>
      </c>
      <c r="B12" s="286" t="s">
        <v>320</v>
      </c>
      <c r="C12" s="287">
        <v>8</v>
      </c>
      <c r="D12" s="288" t="s">
        <v>251</v>
      </c>
      <c r="E12" s="225">
        <v>15000</v>
      </c>
      <c r="F12" s="323">
        <f t="shared" si="1"/>
        <v>120000</v>
      </c>
      <c r="G12" s="429"/>
      <c r="H12" s="430">
        <f t="shared" si="0"/>
        <v>120000</v>
      </c>
      <c r="I12" s="431"/>
      <c r="J12" s="431"/>
      <c r="K12" s="452"/>
    </row>
    <row r="13" spans="1:11" ht="37.5" customHeight="1">
      <c r="A13" s="222">
        <v>10</v>
      </c>
      <c r="B13" s="286" t="s">
        <v>321</v>
      </c>
      <c r="C13" s="287">
        <v>6</v>
      </c>
      <c r="D13" s="288" t="s">
        <v>251</v>
      </c>
      <c r="E13" s="225">
        <v>15000</v>
      </c>
      <c r="F13" s="323">
        <f t="shared" si="1"/>
        <v>90000</v>
      </c>
      <c r="G13" s="437"/>
      <c r="H13" s="430">
        <f t="shared" si="0"/>
        <v>90000</v>
      </c>
      <c r="I13" s="431"/>
      <c r="J13" s="431"/>
      <c r="K13" s="437"/>
    </row>
    <row r="14" spans="1:11" ht="37.5" customHeight="1">
      <c r="A14" s="222">
        <v>11</v>
      </c>
      <c r="B14" s="286" t="s">
        <v>322</v>
      </c>
      <c r="C14" s="287">
        <v>4</v>
      </c>
      <c r="D14" s="288" t="s">
        <v>251</v>
      </c>
      <c r="E14" s="225">
        <v>45000</v>
      </c>
      <c r="F14" s="323">
        <f t="shared" si="1"/>
        <v>180000</v>
      </c>
      <c r="G14" s="437"/>
      <c r="H14" s="430">
        <f t="shared" si="0"/>
        <v>180000</v>
      </c>
      <c r="I14" s="431"/>
      <c r="J14" s="431"/>
      <c r="K14" s="430"/>
    </row>
    <row r="15" spans="1:11" ht="37.5" customHeight="1">
      <c r="A15" s="222">
        <v>12</v>
      </c>
      <c r="B15" s="286" t="s">
        <v>323</v>
      </c>
      <c r="C15" s="287">
        <v>50</v>
      </c>
      <c r="D15" s="288" t="s">
        <v>324</v>
      </c>
      <c r="E15" s="225">
        <v>130</v>
      </c>
      <c r="F15" s="323">
        <f t="shared" si="1"/>
        <v>6500</v>
      </c>
      <c r="G15" s="447"/>
      <c r="H15" s="430">
        <f t="shared" si="0"/>
        <v>6500</v>
      </c>
      <c r="I15" s="431"/>
      <c r="J15" s="431"/>
      <c r="K15" s="430"/>
    </row>
    <row r="16" spans="1:11" ht="37.5" customHeight="1">
      <c r="A16" s="222">
        <v>13</v>
      </c>
      <c r="B16" s="286" t="s">
        <v>325</v>
      </c>
      <c r="C16" s="287">
        <v>4</v>
      </c>
      <c r="D16" s="288" t="s">
        <v>251</v>
      </c>
      <c r="E16" s="227">
        <v>3200</v>
      </c>
      <c r="F16" s="323">
        <f t="shared" si="1"/>
        <v>12800</v>
      </c>
      <c r="G16" s="454"/>
      <c r="H16" s="430">
        <f t="shared" si="0"/>
        <v>12800</v>
      </c>
      <c r="I16" s="431"/>
      <c r="J16" s="431"/>
      <c r="K16" s="430"/>
    </row>
    <row r="17" spans="1:11" ht="37.5" customHeight="1">
      <c r="A17" s="222">
        <v>14</v>
      </c>
      <c r="B17" s="286" t="s">
        <v>326</v>
      </c>
      <c r="C17" s="287">
        <v>4</v>
      </c>
      <c r="D17" s="288" t="s">
        <v>251</v>
      </c>
      <c r="E17" s="227">
        <v>51490</v>
      </c>
      <c r="F17" s="323">
        <f t="shared" si="1"/>
        <v>205960</v>
      </c>
      <c r="G17" s="441"/>
      <c r="H17" s="430">
        <f t="shared" si="0"/>
        <v>205960</v>
      </c>
      <c r="I17" s="431"/>
      <c r="J17" s="431"/>
      <c r="K17" s="430"/>
    </row>
    <row r="18" spans="1:11" ht="37.5" customHeight="1">
      <c r="A18" s="222">
        <v>15</v>
      </c>
      <c r="B18" s="286" t="s">
        <v>327</v>
      </c>
      <c r="C18" s="287">
        <v>6</v>
      </c>
      <c r="D18" s="288" t="s">
        <v>311</v>
      </c>
      <c r="E18" s="227">
        <v>3710</v>
      </c>
      <c r="F18" s="323">
        <f t="shared" si="1"/>
        <v>22260</v>
      </c>
      <c r="G18" s="430"/>
      <c r="H18" s="430">
        <f t="shared" si="0"/>
        <v>22260</v>
      </c>
      <c r="I18" s="431"/>
      <c r="J18" s="431"/>
      <c r="K18" s="430"/>
    </row>
    <row r="19" spans="1:11" ht="37.5" customHeight="1">
      <c r="A19" s="222">
        <v>16</v>
      </c>
      <c r="B19" s="286" t="s">
        <v>328</v>
      </c>
      <c r="C19" s="287">
        <v>30</v>
      </c>
      <c r="D19" s="288" t="s">
        <v>251</v>
      </c>
      <c r="E19" s="227">
        <v>2019</v>
      </c>
      <c r="F19" s="323">
        <f t="shared" si="1"/>
        <v>60570</v>
      </c>
      <c r="G19" s="449"/>
      <c r="H19" s="430">
        <f t="shared" si="0"/>
        <v>60570</v>
      </c>
      <c r="I19" s="431"/>
      <c r="J19" s="431"/>
      <c r="K19" s="430"/>
    </row>
    <row r="20" spans="1:11" ht="37.5" customHeight="1">
      <c r="A20" s="222">
        <v>17</v>
      </c>
      <c r="B20" s="286" t="s">
        <v>329</v>
      </c>
      <c r="C20" s="287">
        <v>30</v>
      </c>
      <c r="D20" s="288" t="s">
        <v>251</v>
      </c>
      <c r="E20" s="227">
        <v>3200</v>
      </c>
      <c r="F20" s="323">
        <f t="shared" si="1"/>
        <v>96000</v>
      </c>
      <c r="G20" s="430"/>
      <c r="H20" s="430">
        <f t="shared" si="0"/>
        <v>96000</v>
      </c>
      <c r="I20" s="431"/>
      <c r="J20" s="431"/>
      <c r="K20" s="430"/>
    </row>
    <row r="21" spans="1:11" ht="37.5" customHeight="1">
      <c r="A21" s="222">
        <v>18</v>
      </c>
      <c r="B21" s="286" t="s">
        <v>330</v>
      </c>
      <c r="C21" s="287">
        <v>15</v>
      </c>
      <c r="D21" s="288" t="s">
        <v>251</v>
      </c>
      <c r="E21" s="227">
        <v>1350</v>
      </c>
      <c r="F21" s="323">
        <f t="shared" si="1"/>
        <v>20250</v>
      </c>
      <c r="G21" s="455"/>
      <c r="H21" s="430">
        <f t="shared" si="0"/>
        <v>20250</v>
      </c>
      <c r="I21" s="442"/>
      <c r="J21" s="431"/>
      <c r="K21" s="456"/>
    </row>
    <row r="22" spans="1:11" ht="37.5" customHeight="1">
      <c r="A22" s="222">
        <v>19</v>
      </c>
      <c r="B22" s="286" t="s">
        <v>331</v>
      </c>
      <c r="C22" s="287">
        <v>15</v>
      </c>
      <c r="D22" s="288" t="s">
        <v>251</v>
      </c>
      <c r="E22" s="227">
        <v>1500</v>
      </c>
      <c r="F22" s="323">
        <f t="shared" si="1"/>
        <v>22500</v>
      </c>
      <c r="G22" s="450"/>
      <c r="H22" s="430">
        <f t="shared" si="0"/>
        <v>22500</v>
      </c>
      <c r="I22" s="442"/>
      <c r="J22" s="444"/>
      <c r="K22" s="456"/>
    </row>
    <row r="23" spans="1:11" ht="37.5" customHeight="1">
      <c r="A23" s="222">
        <v>20</v>
      </c>
      <c r="B23" s="286" t="s">
        <v>332</v>
      </c>
      <c r="C23" s="287">
        <v>500</v>
      </c>
      <c r="D23" s="288" t="s">
        <v>333</v>
      </c>
      <c r="E23" s="227">
        <v>155</v>
      </c>
      <c r="F23" s="323">
        <f t="shared" si="1"/>
        <v>77500</v>
      </c>
      <c r="G23" s="455"/>
      <c r="H23" s="430">
        <f t="shared" si="0"/>
        <v>77500</v>
      </c>
      <c r="I23" s="439"/>
      <c r="J23" s="439"/>
      <c r="K23" s="447"/>
    </row>
    <row r="24" spans="1:11" ht="37.5" customHeight="1">
      <c r="A24" s="222">
        <v>21</v>
      </c>
      <c r="B24" s="286" t="s">
        <v>334</v>
      </c>
      <c r="C24" s="287">
        <v>300</v>
      </c>
      <c r="D24" s="288" t="s">
        <v>333</v>
      </c>
      <c r="E24" s="227">
        <v>134</v>
      </c>
      <c r="F24" s="323">
        <f t="shared" si="1"/>
        <v>40200</v>
      </c>
      <c r="G24" s="430"/>
      <c r="H24" s="430">
        <f t="shared" si="0"/>
        <v>40200</v>
      </c>
      <c r="I24" s="442"/>
      <c r="J24" s="431"/>
      <c r="K24" s="430"/>
    </row>
    <row r="25" spans="1:11" ht="37.5" customHeight="1">
      <c r="A25" s="222">
        <v>22</v>
      </c>
      <c r="B25" s="286" t="s">
        <v>335</v>
      </c>
      <c r="C25" s="287">
        <v>15</v>
      </c>
      <c r="D25" s="288" t="s">
        <v>336</v>
      </c>
      <c r="E25" s="227">
        <v>9990</v>
      </c>
      <c r="F25" s="323">
        <f t="shared" si="1"/>
        <v>149850</v>
      </c>
      <c r="G25" s="430"/>
      <c r="H25" s="430">
        <f t="shared" si="0"/>
        <v>149850</v>
      </c>
      <c r="I25" s="457"/>
      <c r="J25" s="457"/>
      <c r="K25" s="456"/>
    </row>
    <row r="26" spans="1:11" ht="37.5" customHeight="1">
      <c r="A26" s="222">
        <v>23</v>
      </c>
      <c r="B26" s="286" t="s">
        <v>337</v>
      </c>
      <c r="C26" s="287">
        <v>15</v>
      </c>
      <c r="D26" s="288" t="s">
        <v>336</v>
      </c>
      <c r="E26" s="227">
        <v>2940</v>
      </c>
      <c r="F26" s="323">
        <f t="shared" si="1"/>
        <v>44100</v>
      </c>
      <c r="G26" s="430"/>
      <c r="H26" s="430">
        <f t="shared" si="0"/>
        <v>44100</v>
      </c>
      <c r="I26" s="431"/>
      <c r="J26" s="431"/>
      <c r="K26" s="430"/>
    </row>
    <row r="27" spans="1:11" ht="37.5" customHeight="1">
      <c r="A27" s="222">
        <v>29</v>
      </c>
      <c r="B27" s="286" t="s">
        <v>343</v>
      </c>
      <c r="C27" s="287">
        <v>150</v>
      </c>
      <c r="D27" s="288" t="s">
        <v>336</v>
      </c>
      <c r="E27" s="227">
        <v>120</v>
      </c>
      <c r="F27" s="323">
        <f t="shared" si="1"/>
        <v>18000</v>
      </c>
      <c r="G27" s="430"/>
      <c r="H27" s="430">
        <f t="shared" si="0"/>
        <v>18000</v>
      </c>
      <c r="I27" s="431"/>
      <c r="J27" s="431"/>
      <c r="K27" s="430"/>
    </row>
    <row r="28" spans="1:11" ht="37.5" customHeight="1">
      <c r="A28" s="222">
        <v>30</v>
      </c>
      <c r="B28" s="286" t="s">
        <v>344</v>
      </c>
      <c r="C28" s="287">
        <v>20</v>
      </c>
      <c r="D28" s="288" t="s">
        <v>336</v>
      </c>
      <c r="E28" s="227">
        <v>2680</v>
      </c>
      <c r="F28" s="323">
        <f t="shared" si="1"/>
        <v>53600</v>
      </c>
      <c r="G28" s="430"/>
      <c r="H28" s="430">
        <f t="shared" si="0"/>
        <v>53600</v>
      </c>
      <c r="I28" s="431"/>
      <c r="J28" s="431"/>
      <c r="K28" s="430"/>
    </row>
    <row r="29" spans="1:11" ht="37.5" customHeight="1">
      <c r="A29" s="222">
        <v>31</v>
      </c>
      <c r="B29" s="286" t="s">
        <v>345</v>
      </c>
      <c r="C29" s="224">
        <v>2</v>
      </c>
      <c r="D29" s="224" t="s">
        <v>251</v>
      </c>
      <c r="E29" s="225">
        <v>599999</v>
      </c>
      <c r="F29" s="323">
        <f t="shared" si="1"/>
        <v>1199998</v>
      </c>
      <c r="G29" s="629">
        <v>8221165</v>
      </c>
      <c r="H29" s="617">
        <f>F29+F30+F31+F32+F33+F34+F35-G29</f>
        <v>3133</v>
      </c>
      <c r="I29" s="638" t="s">
        <v>430</v>
      </c>
      <c r="J29" s="641"/>
      <c r="K29" s="629"/>
    </row>
    <row r="30" spans="1:11" ht="37.5" customHeight="1">
      <c r="A30" s="222">
        <v>32</v>
      </c>
      <c r="B30" s="286" t="s">
        <v>346</v>
      </c>
      <c r="C30" s="224">
        <v>1</v>
      </c>
      <c r="D30" s="224" t="s">
        <v>251</v>
      </c>
      <c r="E30" s="225">
        <v>929900</v>
      </c>
      <c r="F30" s="323">
        <f t="shared" si="1"/>
        <v>929900</v>
      </c>
      <c r="G30" s="630"/>
      <c r="H30" s="618"/>
      <c r="I30" s="639"/>
      <c r="J30" s="642"/>
      <c r="K30" s="630"/>
    </row>
    <row r="31" spans="1:11" ht="37.5" customHeight="1">
      <c r="A31" s="222">
        <v>33</v>
      </c>
      <c r="B31" s="286" t="s">
        <v>347</v>
      </c>
      <c r="C31" s="224">
        <v>1</v>
      </c>
      <c r="D31" s="224" t="s">
        <v>251</v>
      </c>
      <c r="E31" s="225">
        <v>924900</v>
      </c>
      <c r="F31" s="323">
        <f t="shared" si="1"/>
        <v>924900</v>
      </c>
      <c r="G31" s="630"/>
      <c r="H31" s="618"/>
      <c r="I31" s="639"/>
      <c r="J31" s="642"/>
      <c r="K31" s="630"/>
    </row>
    <row r="32" spans="1:11" ht="37.5" customHeight="1">
      <c r="A32" s="222">
        <v>34</v>
      </c>
      <c r="B32" s="286" t="s">
        <v>348</v>
      </c>
      <c r="C32" s="224">
        <v>1</v>
      </c>
      <c r="D32" s="224" t="s">
        <v>251</v>
      </c>
      <c r="E32" s="225">
        <v>1179900</v>
      </c>
      <c r="F32" s="323">
        <f t="shared" si="1"/>
        <v>1179900</v>
      </c>
      <c r="G32" s="630"/>
      <c r="H32" s="618"/>
      <c r="I32" s="639"/>
      <c r="J32" s="642"/>
      <c r="K32" s="630"/>
    </row>
    <row r="33" spans="1:11" ht="37.5" customHeight="1">
      <c r="A33" s="222">
        <v>35</v>
      </c>
      <c r="B33" s="286" t="s">
        <v>349</v>
      </c>
      <c r="C33" s="224">
        <v>1</v>
      </c>
      <c r="D33" s="224" t="s">
        <v>251</v>
      </c>
      <c r="E33" s="225">
        <v>969900</v>
      </c>
      <c r="F33" s="323">
        <f t="shared" si="1"/>
        <v>969900</v>
      </c>
      <c r="G33" s="630"/>
      <c r="H33" s="618"/>
      <c r="I33" s="639"/>
      <c r="J33" s="642"/>
      <c r="K33" s="630"/>
    </row>
    <row r="34" spans="1:11" ht="37.5" customHeight="1">
      <c r="A34" s="222">
        <v>36</v>
      </c>
      <c r="B34" s="286" t="s">
        <v>350</v>
      </c>
      <c r="C34" s="224">
        <v>2</v>
      </c>
      <c r="D34" s="224" t="s">
        <v>251</v>
      </c>
      <c r="E34" s="225">
        <v>869900</v>
      </c>
      <c r="F34" s="323">
        <f t="shared" si="1"/>
        <v>1739800</v>
      </c>
      <c r="G34" s="630"/>
      <c r="H34" s="618"/>
      <c r="I34" s="639"/>
      <c r="J34" s="642"/>
      <c r="K34" s="630"/>
    </row>
    <row r="35" spans="1:11" ht="37.5" customHeight="1">
      <c r="A35" s="222">
        <v>37</v>
      </c>
      <c r="B35" s="286" t="s">
        <v>351</v>
      </c>
      <c r="C35" s="224">
        <v>1</v>
      </c>
      <c r="D35" s="224" t="s">
        <v>251</v>
      </c>
      <c r="E35" s="225">
        <v>1279900</v>
      </c>
      <c r="F35" s="323">
        <f t="shared" si="1"/>
        <v>1279900</v>
      </c>
      <c r="G35" s="631"/>
      <c r="H35" s="619"/>
      <c r="I35" s="640"/>
      <c r="J35" s="643"/>
      <c r="K35" s="631"/>
    </row>
    <row r="36" spans="1:11" ht="37.5" customHeight="1">
      <c r="A36" s="222">
        <v>24</v>
      </c>
      <c r="B36" s="458" t="s">
        <v>338</v>
      </c>
      <c r="C36" s="459">
        <v>1</v>
      </c>
      <c r="D36" s="460" t="s">
        <v>336</v>
      </c>
      <c r="E36" s="461">
        <v>131980</v>
      </c>
      <c r="F36" s="462">
        <f>E36*C36</f>
        <v>131980</v>
      </c>
      <c r="G36" s="430"/>
      <c r="H36" s="430">
        <f>F36-G36</f>
        <v>131980</v>
      </c>
      <c r="I36" s="431"/>
      <c r="J36" s="431"/>
      <c r="K36" s="430"/>
    </row>
    <row r="37" spans="1:11" ht="37.5" customHeight="1">
      <c r="A37" s="222">
        <v>25</v>
      </c>
      <c r="B37" s="458" t="s">
        <v>339</v>
      </c>
      <c r="C37" s="459">
        <v>20</v>
      </c>
      <c r="D37" s="460" t="s">
        <v>336</v>
      </c>
      <c r="E37" s="461">
        <v>4150</v>
      </c>
      <c r="F37" s="462">
        <f>E37*C37</f>
        <v>83000</v>
      </c>
      <c r="G37" s="430"/>
      <c r="H37" s="430">
        <f>F37-G37</f>
        <v>83000</v>
      </c>
      <c r="I37" s="431"/>
      <c r="J37" s="431"/>
      <c r="K37" s="430"/>
    </row>
    <row r="38" spans="1:11" ht="37.5" customHeight="1">
      <c r="A38" s="222">
        <v>26</v>
      </c>
      <c r="B38" s="458" t="s">
        <v>340</v>
      </c>
      <c r="C38" s="459">
        <v>1</v>
      </c>
      <c r="D38" s="460" t="s">
        <v>336</v>
      </c>
      <c r="E38" s="461">
        <v>76780</v>
      </c>
      <c r="F38" s="462">
        <f>E38*C38</f>
        <v>76780</v>
      </c>
      <c r="G38" s="430"/>
      <c r="H38" s="430">
        <f>F38-G38</f>
        <v>76780</v>
      </c>
      <c r="I38" s="431"/>
      <c r="J38" s="431"/>
      <c r="K38" s="430"/>
    </row>
    <row r="39" spans="1:11" ht="37.5" customHeight="1">
      <c r="A39" s="222">
        <v>27</v>
      </c>
      <c r="B39" s="458" t="s">
        <v>341</v>
      </c>
      <c r="C39" s="459">
        <v>2</v>
      </c>
      <c r="D39" s="460" t="s">
        <v>336</v>
      </c>
      <c r="E39" s="461">
        <v>108000</v>
      </c>
      <c r="F39" s="462">
        <f>E39*C39</f>
        <v>216000</v>
      </c>
      <c r="G39" s="430"/>
      <c r="H39" s="430">
        <f>F39-G39</f>
        <v>216000</v>
      </c>
      <c r="I39" s="431"/>
      <c r="J39" s="431"/>
      <c r="K39" s="430"/>
    </row>
    <row r="40" spans="1:11" ht="37.5" customHeight="1">
      <c r="A40" s="222">
        <v>28</v>
      </c>
      <c r="B40" s="458" t="s">
        <v>342</v>
      </c>
      <c r="C40" s="459">
        <v>1</v>
      </c>
      <c r="D40" s="460" t="s">
        <v>336</v>
      </c>
      <c r="E40" s="461">
        <v>142976</v>
      </c>
      <c r="F40" s="462">
        <f>E40*C40</f>
        <v>142976</v>
      </c>
      <c r="G40" s="430"/>
      <c r="H40" s="430">
        <f>F40-G40</f>
        <v>142976</v>
      </c>
      <c r="I40" s="431"/>
      <c r="J40" s="431"/>
      <c r="K40" s="430"/>
    </row>
    <row r="41" spans="1:11" ht="37.5" customHeight="1">
      <c r="A41" s="222">
        <v>38</v>
      </c>
      <c r="B41" s="458" t="s">
        <v>352</v>
      </c>
      <c r="C41" s="463">
        <v>2</v>
      </c>
      <c r="D41" s="463" t="s">
        <v>251</v>
      </c>
      <c r="E41" s="464">
        <v>1098000</v>
      </c>
      <c r="F41" s="462">
        <f t="shared" si="1"/>
        <v>2196000</v>
      </c>
      <c r="G41" s="400"/>
      <c r="H41" s="430">
        <f t="shared" si="0"/>
        <v>2196000</v>
      </c>
      <c r="I41" s="226"/>
      <c r="J41" s="226"/>
      <c r="K41" s="400"/>
    </row>
    <row r="42" spans="1:11" ht="37.5" customHeight="1">
      <c r="A42" s="222">
        <v>39</v>
      </c>
      <c r="B42" s="458" t="s">
        <v>353</v>
      </c>
      <c r="C42" s="463">
        <v>1</v>
      </c>
      <c r="D42" s="463" t="s">
        <v>251</v>
      </c>
      <c r="E42" s="464">
        <v>849000</v>
      </c>
      <c r="F42" s="462">
        <f>E42*C42</f>
        <v>849000</v>
      </c>
      <c r="G42" s="400"/>
      <c r="H42" s="430">
        <f t="shared" si="0"/>
        <v>849000</v>
      </c>
      <c r="I42" s="226"/>
      <c r="J42" s="226"/>
      <c r="K42" s="400"/>
    </row>
    <row r="43" spans="1:11" ht="15" customHeight="1">
      <c r="A43" s="226"/>
      <c r="B43" s="289" t="s">
        <v>2</v>
      </c>
      <c r="C43" s="228"/>
      <c r="D43" s="228"/>
      <c r="E43" s="227"/>
      <c r="F43" s="327">
        <f>SUM(F4:F42)</f>
        <v>19999999</v>
      </c>
      <c r="G43" s="327">
        <f>SUM(G4:G42)</f>
        <v>15174550.49</v>
      </c>
      <c r="H43" s="327">
        <f>SUM(H4:H42)</f>
        <v>4825448.51</v>
      </c>
      <c r="I43" s="226"/>
      <c r="J43" s="226"/>
      <c r="K43" s="327">
        <f>SUM(K4:K42)</f>
        <v>0</v>
      </c>
    </row>
    <row r="44" spans="1:11" ht="24.75" customHeight="1">
      <c r="A44" s="624" t="s">
        <v>261</v>
      </c>
      <c r="B44" s="624"/>
      <c r="C44" s="624"/>
      <c r="D44" s="624"/>
      <c r="E44" s="624"/>
      <c r="F44" s="624"/>
    </row>
    <row r="45" spans="1:11" ht="15" customHeight="1">
      <c r="A45" s="221"/>
      <c r="B45" s="290"/>
      <c r="C45" s="291"/>
      <c r="D45" s="291"/>
      <c r="E45" s="237"/>
      <c r="F45" s="292"/>
    </row>
    <row r="46" spans="1:11" ht="15" customHeight="1">
      <c r="A46" s="600" t="s">
        <v>58</v>
      </c>
      <c r="B46" s="600"/>
      <c r="C46" s="600"/>
      <c r="D46" s="600"/>
      <c r="E46" s="237"/>
      <c r="F46" s="293"/>
    </row>
    <row r="47" spans="1:11" ht="41.25" customHeight="1">
      <c r="A47" s="601" t="s">
        <v>0</v>
      </c>
      <c r="B47" s="554" t="s">
        <v>59</v>
      </c>
      <c r="C47" s="602" t="s">
        <v>60</v>
      </c>
      <c r="D47" s="603" t="s">
        <v>262</v>
      </c>
      <c r="E47" s="603" t="s">
        <v>34</v>
      </c>
      <c r="F47" s="239"/>
    </row>
    <row r="48" spans="1:11" ht="8.25" customHeight="1">
      <c r="A48" s="601"/>
      <c r="B48" s="554"/>
      <c r="C48" s="602"/>
      <c r="D48" s="604"/>
      <c r="E48" s="604"/>
      <c r="F48" s="240"/>
    </row>
    <row r="49" spans="1:12" ht="21.75" customHeight="1">
      <c r="A49" s="594" t="s">
        <v>62</v>
      </c>
      <c r="B49" s="595"/>
      <c r="C49" s="595"/>
      <c r="D49" s="595"/>
      <c r="E49" s="596"/>
      <c r="F49" s="239"/>
    </row>
    <row r="50" spans="1:12" ht="119.25" customHeight="1">
      <c r="A50" s="242" t="s">
        <v>63</v>
      </c>
      <c r="B50" s="40" t="s">
        <v>354</v>
      </c>
      <c r="C50" s="242" t="s">
        <v>355</v>
      </c>
      <c r="D50" s="225">
        <v>500</v>
      </c>
      <c r="E50" s="294" t="s">
        <v>356</v>
      </c>
      <c r="F50" s="245" t="s">
        <v>69</v>
      </c>
    </row>
    <row r="51" spans="1:12" ht="18.75" customHeight="1">
      <c r="A51" s="594" t="s">
        <v>129</v>
      </c>
      <c r="B51" s="595"/>
      <c r="C51" s="595"/>
      <c r="D51" s="595"/>
      <c r="E51" s="596"/>
      <c r="F51" s="250" t="s">
        <v>69</v>
      </c>
    </row>
    <row r="52" spans="1:12" ht="63" customHeight="1">
      <c r="A52" s="242" t="s">
        <v>63</v>
      </c>
      <c r="B52" s="300" t="s">
        <v>303</v>
      </c>
      <c r="C52" s="253" t="s">
        <v>357</v>
      </c>
      <c r="D52" s="225">
        <f>2*240*4</f>
        <v>1920</v>
      </c>
      <c r="E52" s="301" t="s">
        <v>305</v>
      </c>
      <c r="F52" s="302" t="s">
        <v>69</v>
      </c>
    </row>
    <row r="53" spans="1:12" ht="15.75" customHeight="1">
      <c r="A53" s="627" t="s">
        <v>8</v>
      </c>
      <c r="B53" s="628"/>
      <c r="C53" s="303"/>
      <c r="D53" s="257">
        <f>D52+D50</f>
        <v>2420</v>
      </c>
      <c r="E53" s="258"/>
      <c r="L53" s="261"/>
    </row>
    <row r="54" spans="1:12" ht="15" customHeight="1">
      <c r="L54" s="269"/>
    </row>
    <row r="56" spans="1:12" ht="15" customHeight="1">
      <c r="B56" s="614" t="s">
        <v>73</v>
      </c>
      <c r="C56" s="615"/>
      <c r="D56" s="615"/>
    </row>
    <row r="57" spans="1:12" ht="15" customHeight="1">
      <c r="B57" s="616"/>
      <c r="C57" s="616"/>
      <c r="D57" s="616"/>
    </row>
    <row r="58" spans="1:12" ht="53.25" customHeight="1">
      <c r="B58" s="307"/>
      <c r="C58" s="308" t="s">
        <v>269</v>
      </c>
      <c r="D58" s="219" t="s">
        <v>75</v>
      </c>
      <c r="E58" s="292"/>
    </row>
    <row r="59" spans="1:12" ht="35.25" customHeight="1">
      <c r="B59" s="309" t="s">
        <v>76</v>
      </c>
      <c r="C59" s="267">
        <f>F43+D53</f>
        <v>20002419</v>
      </c>
      <c r="D59" s="268" t="s">
        <v>69</v>
      </c>
      <c r="E59" s="293"/>
      <c r="F59" s="128"/>
    </row>
    <row r="60" spans="1:12" ht="53.25" customHeight="1">
      <c r="B60" s="310" t="s">
        <v>77</v>
      </c>
      <c r="C60" s="267">
        <f>F43</f>
        <v>19999999</v>
      </c>
      <c r="D60" s="268">
        <f>C60*100/$C$60</f>
        <v>100</v>
      </c>
      <c r="E60" s="269"/>
    </row>
    <row r="61" spans="1:12" ht="15" customHeight="1">
      <c r="B61" s="311" t="s">
        <v>78</v>
      </c>
      <c r="C61" s="312"/>
      <c r="D61" s="268"/>
    </row>
    <row r="62" spans="1:12" ht="44.25" customHeight="1">
      <c r="B62" s="309" t="s">
        <v>79</v>
      </c>
      <c r="C62" s="267">
        <f>C60*0.5</f>
        <v>9999999.5</v>
      </c>
      <c r="D62" s="268">
        <f>C62*100/$C$60</f>
        <v>50</v>
      </c>
      <c r="E62" s="313"/>
    </row>
    <row r="63" spans="1:12" ht="15" customHeight="1">
      <c r="B63" s="311" t="s">
        <v>78</v>
      </c>
      <c r="C63" s="312"/>
      <c r="D63" s="268"/>
    </row>
    <row r="64" spans="1:12" ht="34.5" customHeight="1">
      <c r="B64" s="314" t="s">
        <v>93</v>
      </c>
      <c r="C64" s="312">
        <f>C62-C65</f>
        <v>9999499.5</v>
      </c>
      <c r="D64" s="268">
        <f>C64*100/$C$60</f>
        <v>49.997499999874996</v>
      </c>
      <c r="E64" s="632" t="s">
        <v>69</v>
      </c>
    </row>
    <row r="65" spans="2:5" ht="34.5" customHeight="1">
      <c r="B65" s="314" t="s">
        <v>306</v>
      </c>
      <c r="C65" s="312">
        <v>500</v>
      </c>
      <c r="D65" s="315">
        <f>C65*100/$C$60</f>
        <v>2.5000001250000061E-3</v>
      </c>
      <c r="E65" s="632"/>
    </row>
    <row r="66" spans="2:5" ht="34.5" customHeight="1">
      <c r="B66" s="314" t="s">
        <v>307</v>
      </c>
      <c r="C66" s="312">
        <v>0</v>
      </c>
      <c r="D66" s="268">
        <f>C66*100/$C$60</f>
        <v>0</v>
      </c>
      <c r="E66" s="632"/>
    </row>
    <row r="67" spans="2:5" ht="32.25" customHeight="1">
      <c r="B67" s="309" t="s">
        <v>83</v>
      </c>
      <c r="C67" s="267">
        <f>C60-C62</f>
        <v>9999999.5</v>
      </c>
      <c r="D67" s="268">
        <f>C67*100/$C$60</f>
        <v>50</v>
      </c>
    </row>
    <row r="71" spans="2:5" ht="15" customHeight="1">
      <c r="C71" s="269"/>
    </row>
    <row r="72" spans="2:5" ht="15" customHeight="1">
      <c r="E72" s="269"/>
    </row>
  </sheetData>
  <mergeCells count="28">
    <mergeCell ref="G6:G7"/>
    <mergeCell ref="H6:H7"/>
    <mergeCell ref="I6:I7"/>
    <mergeCell ref="J6:J7"/>
    <mergeCell ref="K6:K7"/>
    <mergeCell ref="E64:E66"/>
    <mergeCell ref="G8:G9"/>
    <mergeCell ref="H8:H9"/>
    <mergeCell ref="I8:I9"/>
    <mergeCell ref="J8:J9"/>
    <mergeCell ref="G29:G35"/>
    <mergeCell ref="H29:H35"/>
    <mergeCell ref="I29:I35"/>
    <mergeCell ref="J29:J35"/>
    <mergeCell ref="K8:K9"/>
    <mergeCell ref="A49:E49"/>
    <mergeCell ref="A51:E51"/>
    <mergeCell ref="A53:B53"/>
    <mergeCell ref="B56:D57"/>
    <mergeCell ref="K29:K35"/>
    <mergeCell ref="A1:F1"/>
    <mergeCell ref="A44:F44"/>
    <mergeCell ref="A46:D46"/>
    <mergeCell ref="A47:A48"/>
    <mergeCell ref="B47:B48"/>
    <mergeCell ref="C47:C48"/>
    <mergeCell ref="D47:D48"/>
    <mergeCell ref="E47:E48"/>
  </mergeCells>
  <hyperlinks>
    <hyperlink ref="E50" r:id="rId1" display="https://kwork.ru/business-copywriting/9230/posty-dlya-vk-informatsionnie-i-reklamnie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ИП_СР_2023</vt:lpstr>
      <vt:lpstr>ФОРМА</vt:lpstr>
      <vt:lpstr>О.ГОРЯЧО</vt:lpstr>
      <vt:lpstr>Нетип.дача</vt:lpstr>
      <vt:lpstr>В отрыв</vt:lpstr>
      <vt:lpstr>МЦ в У-Я</vt:lpstr>
      <vt:lpstr>Ф.aRена</vt:lpstr>
      <vt:lpstr>Дост.Спорт</vt:lpstr>
      <vt:lpstr>Лям.берега</vt:lpstr>
      <vt:lpstr>СМОТРИ</vt:lpstr>
      <vt:lpstr>АРХ</vt:lpstr>
      <vt:lpstr>Мы в эф</vt:lpstr>
      <vt:lpstr>Лист8</vt:lpstr>
      <vt:lpstr>ФОРМА!Область_печати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Кочнева Марина Ражатовна</dc:creator>
  <cp:lastModifiedBy>Светлана</cp:lastModifiedBy>
  <cp:lastPrinted>2025-09-05T11:25:56Z</cp:lastPrinted>
  <dcterms:created xsi:type="dcterms:W3CDTF">2022-04-20T10:56:41Z</dcterms:created>
  <dcterms:modified xsi:type="dcterms:W3CDTF">2025-10-01T12:15:17Z</dcterms:modified>
</cp:coreProperties>
</file>